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ml.chartshapes+xml"/>
  <Override PartName="/xl/charts/chart14.xml" ContentType="application/vnd.openxmlformats-officedocument.drawingml.chart+xml"/>
  <Override PartName="/xl/drawings/drawing13.xml" ContentType="application/vnd.openxmlformats-officedocument.drawingml.chartshapes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drawings/drawing17.xml" ContentType="application/vnd.openxmlformats-officedocument.drawingml.chartshapes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drawings/drawing22.xml" ContentType="application/vnd.openxmlformats-officedocument.drawing+xml"/>
  <Override PartName="/xl/charts/chart24.xml" ContentType="application/vnd.openxmlformats-officedocument.drawingml.chart+xml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drawings/drawing24.xml" ContentType="application/vnd.openxmlformats-officedocument.drawing+xml"/>
  <Override PartName="/xl/charts/chart26.xml" ContentType="application/vnd.openxmlformats-officedocument.drawingml.chart+xml"/>
  <Override PartName="/xl/drawings/drawing25.xml" ContentType="application/vnd.openxmlformats-officedocument.drawing+xml"/>
  <Override PartName="/xl/charts/chart27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8.xml" ContentType="application/vnd.openxmlformats-officedocument.drawing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20" yWindow="-120" windowWidth="20700" windowHeight="11160" tabRatio="814"/>
  </bookViews>
  <sheets>
    <sheet name="2.1" sheetId="31" r:id="rId1"/>
    <sheet name="2.2" sheetId="39" r:id="rId2"/>
    <sheet name="grafPI" sheetId="40" r:id="rId3"/>
    <sheet name="2.3" sheetId="41" r:id="rId4"/>
    <sheet name="grafPE" sheetId="42" r:id="rId5"/>
    <sheet name="2.4" sheetId="43" r:id="rId6"/>
    <sheet name="grafPR" sheetId="44" r:id="rId7"/>
    <sheet name="2.5" sheetId="19" r:id="rId8"/>
    <sheet name="2.6" sheetId="20" r:id="rId9"/>
    <sheet name="2.7." sheetId="21" r:id="rId10"/>
    <sheet name="2.8." sheetId="22" r:id="rId11"/>
    <sheet name="2.9.1" sheetId="23" r:id="rId12"/>
    <sheet name="2.9.2" sheetId="24" r:id="rId13"/>
    <sheet name="2.10.1" sheetId="25" r:id="rId14"/>
    <sheet name="2.10.2" sheetId="26" r:id="rId15"/>
    <sheet name="2.11.1" sheetId="27" r:id="rId16"/>
    <sheet name="2.11.2" sheetId="28" r:id="rId17"/>
    <sheet name="2.12.1" sheetId="29" r:id="rId18"/>
    <sheet name="2.12.2" sheetId="30" r:id="rId19"/>
    <sheet name="2.13" sheetId="45" state="hidden" r:id="rId20"/>
  </sheets>
  <externalReferences>
    <externalReference r:id="rId21"/>
  </externalReferences>
  <definedNames>
    <definedName name="_xlnm._FilterDatabase" localSheetId="13" hidden="1">'2.10.1'!$B$5:$G$55</definedName>
    <definedName name="_xlnm._FilterDatabase" localSheetId="14" hidden="1">'2.10.2'!$B$4:$AG$31</definedName>
    <definedName name="_xlnm._FilterDatabase" localSheetId="15" hidden="1">'2.11.1'!$B$5:$G$55</definedName>
    <definedName name="_xlnm._FilterDatabase" localSheetId="16" hidden="1">'2.11.2'!$B$4:$AG$31</definedName>
    <definedName name="_xlnm._FilterDatabase" localSheetId="18" hidden="1">'2.12.2'!$B$3:$BS$29</definedName>
    <definedName name="_xlnm._FilterDatabase" localSheetId="19" hidden="1">'2.13'!$B$4:$S$2377</definedName>
    <definedName name="_xlnm._FilterDatabase" localSheetId="1" hidden="1">'2.2'!$B$6:$O$57</definedName>
    <definedName name="_xlnm._FilterDatabase" localSheetId="3" hidden="1">'2.3'!$B$6:$O$57</definedName>
    <definedName name="_xlnm._FilterDatabase" localSheetId="5" hidden="1">'2.4'!$B$6:$O$57</definedName>
    <definedName name="_xlnm._FilterDatabase" localSheetId="7" hidden="1">'2.5'!$B$6:$K$58</definedName>
    <definedName name="_xlnm._FilterDatabase" localSheetId="8" hidden="1">'2.6'!$B$4:$K$58</definedName>
    <definedName name="_xlnm._FilterDatabase" localSheetId="9" hidden="1">'2.7.'!$B$4:$K$58</definedName>
    <definedName name="_xlnm._FilterDatabase" localSheetId="10" hidden="1">'2.8.'!$B$6:$K$56</definedName>
    <definedName name="_xlnm._FilterDatabase" localSheetId="11" hidden="1">'2.9.1'!$B$6:$G$55</definedName>
    <definedName name="_xlnm._FilterDatabase" localSheetId="12" hidden="1">'2.9.2'!$B$4:$U$31</definedName>
    <definedName name="AMAZONAS" localSheetId="13">#REF!</definedName>
    <definedName name="AMAZONAS" localSheetId="14">#REF!</definedName>
    <definedName name="AMAZONAS" localSheetId="15">#REF!</definedName>
    <definedName name="AMAZONAS" localSheetId="16">#REF!</definedName>
    <definedName name="AMAZONAS" localSheetId="17">#REF!</definedName>
    <definedName name="AMAZONAS" localSheetId="18">#REF!</definedName>
    <definedName name="AMAZONAS" localSheetId="19">#REF!</definedName>
    <definedName name="AMAZONAS" localSheetId="1">#REF!</definedName>
    <definedName name="AMAZONAS" localSheetId="3">#REF!</definedName>
    <definedName name="AMAZONAS" localSheetId="5">#REF!</definedName>
    <definedName name="AMAZONAS" localSheetId="10">#REF!</definedName>
    <definedName name="AMAZONAS" localSheetId="4">#REF!</definedName>
    <definedName name="AMAZONAS" localSheetId="2">#REF!</definedName>
    <definedName name="AMAZONAS">#REF!</definedName>
    <definedName name="ANCASH" localSheetId="13">#REF!</definedName>
    <definedName name="ANCASH" localSheetId="14">#REF!</definedName>
    <definedName name="ANCASH" localSheetId="15">#REF!</definedName>
    <definedName name="ANCASH" localSheetId="16">#REF!</definedName>
    <definedName name="ANCASH" localSheetId="17">#REF!</definedName>
    <definedName name="ANCASH" localSheetId="18">#REF!</definedName>
    <definedName name="ANCASH" localSheetId="19">#REF!</definedName>
    <definedName name="ANCASH" localSheetId="1">#REF!</definedName>
    <definedName name="ANCASH" localSheetId="3">#REF!</definedName>
    <definedName name="ANCASH" localSheetId="5">#REF!</definedName>
    <definedName name="ANCASH" localSheetId="10">#REF!</definedName>
    <definedName name="ANCASH" localSheetId="4">#REF!</definedName>
    <definedName name="ANCASH" localSheetId="2">#REF!</definedName>
    <definedName name="ANCASH">#REF!</definedName>
    <definedName name="APURIMAC" localSheetId="13">#REF!</definedName>
    <definedName name="APURIMAC" localSheetId="14">#REF!</definedName>
    <definedName name="APURIMAC" localSheetId="15">#REF!</definedName>
    <definedName name="APURIMAC" localSheetId="16">#REF!</definedName>
    <definedName name="APURIMAC" localSheetId="17">#REF!</definedName>
    <definedName name="APURIMAC" localSheetId="18">#REF!</definedName>
    <definedName name="APURIMAC" localSheetId="19">#REF!</definedName>
    <definedName name="APURIMAC" localSheetId="1">#REF!</definedName>
    <definedName name="APURIMAC" localSheetId="3">#REF!</definedName>
    <definedName name="APURIMAC" localSheetId="5">#REF!</definedName>
    <definedName name="APURIMAC" localSheetId="10">#REF!</definedName>
    <definedName name="APURIMAC" localSheetId="4">#REF!</definedName>
    <definedName name="APURIMAC" localSheetId="2">#REF!</definedName>
    <definedName name="APURIMAC">#REF!</definedName>
    <definedName name="_xlnm.Print_Area" localSheetId="0">'2.1'!$A$1:$J$36</definedName>
    <definedName name="_xlnm.Print_Area" localSheetId="13">'2.10.1'!$A$1:$H$108</definedName>
    <definedName name="_xlnm.Print_Area" localSheetId="14">'2.10.2'!$A$1:$X$33,'2.10.2'!$B$36:$Q$74</definedName>
    <definedName name="_xlnm.Print_Area" localSheetId="15">'2.11.1'!$A$1:$H$103</definedName>
    <definedName name="_xlnm.Print_Area" localSheetId="16">'2.11.2'!$A$1:$X$33,'2.11.2'!$B$36:$Q$83</definedName>
    <definedName name="_xlnm.Print_Area" localSheetId="17">'2.12.1'!$A$1:$G$152</definedName>
    <definedName name="_xlnm.Print_Area" localSheetId="18">'2.12.2'!$A$1:$X$31,'2.12.2'!$AA$1:$AP$31</definedName>
    <definedName name="_xlnm.Print_Area" localSheetId="19">'2.13'!$A$1:$S$2381</definedName>
    <definedName name="_xlnm.Print_Area" localSheetId="1">'2.2'!$A$1:$O$66</definedName>
    <definedName name="_xlnm.Print_Area" localSheetId="3">'2.3'!$A$1:$O$66</definedName>
    <definedName name="_xlnm.Print_Area" localSheetId="5">'2.4'!$A$1:$O$66</definedName>
    <definedName name="_xlnm.Print_Area" localSheetId="7">'2.5'!$A$1:$L$66,'2.5'!$B$69:$K$171</definedName>
    <definedName name="_xlnm.Print_Area" localSheetId="8">'2.6'!$A$1:$L$66,'2.6'!$B$68:$K$171</definedName>
    <definedName name="_xlnm.Print_Area" localSheetId="9">'2.7.'!$A$1:$L$66,'2.7.'!$B$70:$K$165</definedName>
    <definedName name="_xlnm.Print_Area" localSheetId="10">'2.8.'!$A$1:$L$63,'2.8.'!$B$68:$K$157</definedName>
    <definedName name="_xlnm.Print_Area" localSheetId="11">'2.9.1'!$A$1:$H$104</definedName>
    <definedName name="_xlnm.Print_Area" localSheetId="12">'2.9.2'!$A$1:$W$33,'2.9.2'!$C$38:$S$82</definedName>
    <definedName name="_xlnm.Print_Area" localSheetId="4">grafPE!$A$1:$L$87</definedName>
    <definedName name="_xlnm.Print_Area" localSheetId="2">grafPI!$A$1:$L$87</definedName>
    <definedName name="_xlnm.Print_Area" localSheetId="6">grafPR!$A$1:$L$87</definedName>
    <definedName name="AREQUIPA" localSheetId="13">#REF!</definedName>
    <definedName name="AREQUIPA" localSheetId="14">#REF!</definedName>
    <definedName name="AREQUIPA" localSheetId="15">#REF!</definedName>
    <definedName name="AREQUIPA" localSheetId="16">#REF!</definedName>
    <definedName name="AREQUIPA" localSheetId="17">#REF!</definedName>
    <definedName name="AREQUIPA" localSheetId="18">#REF!</definedName>
    <definedName name="AREQUIPA" localSheetId="19">#REF!</definedName>
    <definedName name="AREQUIPA" localSheetId="1">#REF!</definedName>
    <definedName name="AREQUIPA" localSheetId="3">#REF!</definedName>
    <definedName name="AREQUIPA" localSheetId="5">#REF!</definedName>
    <definedName name="AREQUIPA" localSheetId="10">#REF!</definedName>
    <definedName name="AREQUIPA" localSheetId="4">#REF!</definedName>
    <definedName name="AREQUIPA" localSheetId="2">#REF!</definedName>
    <definedName name="AREQUIPA">#REF!</definedName>
    <definedName name="AYACUCHO" localSheetId="13">[1]X_DEPA!#REF!</definedName>
    <definedName name="AYACUCHO" localSheetId="14">[1]X_DEPA!#REF!</definedName>
    <definedName name="AYACUCHO" localSheetId="15">[1]X_DEPA!#REF!</definedName>
    <definedName name="AYACUCHO" localSheetId="16">[1]X_DEPA!#REF!</definedName>
    <definedName name="AYACUCHO" localSheetId="17">[1]X_DEPA!#REF!</definedName>
    <definedName name="AYACUCHO" localSheetId="18">[1]X_DEPA!#REF!</definedName>
    <definedName name="AYACUCHO" localSheetId="19">[1]X_DEPA!#REF!</definedName>
    <definedName name="AYACUCHO" localSheetId="1">[1]X_DEPA!#REF!</definedName>
    <definedName name="AYACUCHO" localSheetId="3">[1]X_DEPA!#REF!</definedName>
    <definedName name="AYACUCHO" localSheetId="5">[1]X_DEPA!#REF!</definedName>
    <definedName name="AYACUCHO" localSheetId="10">[1]X_DEPA!#REF!</definedName>
    <definedName name="AYACUCHO" localSheetId="4">[1]X_DEPA!#REF!</definedName>
    <definedName name="AYACUCHO" localSheetId="2">[1]X_DEPA!#REF!</definedName>
    <definedName name="AYACUCHO">[1]X_DEPA!#REF!</definedName>
    <definedName name="CAJAMARCA" localSheetId="13">#REF!</definedName>
    <definedName name="CAJAMARCA" localSheetId="14">#REF!</definedName>
    <definedName name="CAJAMARCA" localSheetId="15">#REF!</definedName>
    <definedName name="CAJAMARCA" localSheetId="16">#REF!</definedName>
    <definedName name="CAJAMARCA" localSheetId="17">#REF!</definedName>
    <definedName name="CAJAMARCA" localSheetId="18">#REF!</definedName>
    <definedName name="CAJAMARCA" localSheetId="19">#REF!</definedName>
    <definedName name="CAJAMARCA" localSheetId="1">#REF!</definedName>
    <definedName name="CAJAMARCA" localSheetId="3">#REF!</definedName>
    <definedName name="CAJAMARCA" localSheetId="5">#REF!</definedName>
    <definedName name="CAJAMARCA" localSheetId="10">#REF!</definedName>
    <definedName name="CAJAMARCA" localSheetId="4">#REF!</definedName>
    <definedName name="CAJAMARCA" localSheetId="2">#REF!</definedName>
    <definedName name="CAJAMARCA">#REF!</definedName>
    <definedName name="CUSCO" localSheetId="13">#REF!</definedName>
    <definedName name="CUSCO" localSheetId="14">#REF!</definedName>
    <definedName name="CUSCO" localSheetId="15">#REF!</definedName>
    <definedName name="CUSCO" localSheetId="16">#REF!</definedName>
    <definedName name="CUSCO" localSheetId="17">#REF!</definedName>
    <definedName name="CUSCO" localSheetId="18">#REF!</definedName>
    <definedName name="CUSCO" localSheetId="19">#REF!</definedName>
    <definedName name="CUSCO" localSheetId="1">#REF!</definedName>
    <definedName name="CUSCO" localSheetId="3">#REF!</definedName>
    <definedName name="CUSCO" localSheetId="5">#REF!</definedName>
    <definedName name="CUSCO" localSheetId="10">#REF!</definedName>
    <definedName name="CUSCO" localSheetId="4">#REF!</definedName>
    <definedName name="CUSCO" localSheetId="2">#REF!</definedName>
    <definedName name="CUSCO">#REF!</definedName>
    <definedName name="HUANCAVELICA" localSheetId="13">#REF!</definedName>
    <definedName name="HUANCAVELICA" localSheetId="14">#REF!</definedName>
    <definedName name="HUANCAVELICA" localSheetId="15">#REF!</definedName>
    <definedName name="HUANCAVELICA" localSheetId="16">#REF!</definedName>
    <definedName name="HUANCAVELICA" localSheetId="17">#REF!</definedName>
    <definedName name="HUANCAVELICA" localSheetId="18">#REF!</definedName>
    <definedName name="HUANCAVELICA" localSheetId="19">#REF!</definedName>
    <definedName name="HUANCAVELICA" localSheetId="1">#REF!</definedName>
    <definedName name="HUANCAVELICA" localSheetId="3">#REF!</definedName>
    <definedName name="HUANCAVELICA" localSheetId="5">#REF!</definedName>
    <definedName name="HUANCAVELICA" localSheetId="10">#REF!</definedName>
    <definedName name="HUANCAVELICA" localSheetId="4">#REF!</definedName>
    <definedName name="HUANCAVELICA" localSheetId="2">#REF!</definedName>
    <definedName name="HUANCAVELICA">#REF!</definedName>
    <definedName name="HUANUCO" localSheetId="13">#REF!</definedName>
    <definedName name="HUANUCO" localSheetId="14">#REF!</definedName>
    <definedName name="HUANUCO" localSheetId="15">#REF!</definedName>
    <definedName name="HUANUCO" localSheetId="16">#REF!</definedName>
    <definedName name="HUANUCO" localSheetId="17">#REF!</definedName>
    <definedName name="HUANUCO" localSheetId="18">#REF!</definedName>
    <definedName name="HUANUCO" localSheetId="19">#REF!</definedName>
    <definedName name="HUANUCO" localSheetId="1">#REF!</definedName>
    <definedName name="HUANUCO" localSheetId="3">#REF!</definedName>
    <definedName name="HUANUCO" localSheetId="5">#REF!</definedName>
    <definedName name="HUANUCO" localSheetId="10">#REF!</definedName>
    <definedName name="HUANUCO" localSheetId="4">#REF!</definedName>
    <definedName name="HUANUCO" localSheetId="2">#REF!</definedName>
    <definedName name="HUANUCO">#REF!</definedName>
    <definedName name="ICA" localSheetId="13">#REF!</definedName>
    <definedName name="ICA" localSheetId="14">#REF!</definedName>
    <definedName name="ICA" localSheetId="15">#REF!</definedName>
    <definedName name="ICA" localSheetId="16">#REF!</definedName>
    <definedName name="ICA" localSheetId="17">#REF!</definedName>
    <definedName name="ICA" localSheetId="18">#REF!</definedName>
    <definedName name="ICA" localSheetId="19">#REF!</definedName>
    <definedName name="ICA" localSheetId="1">#REF!</definedName>
    <definedName name="ICA" localSheetId="3">#REF!</definedName>
    <definedName name="ICA" localSheetId="5">#REF!</definedName>
    <definedName name="ICA" localSheetId="10">#REF!</definedName>
    <definedName name="ICA" localSheetId="4">#REF!</definedName>
    <definedName name="ICA" localSheetId="2">#REF!</definedName>
    <definedName name="ICA">#REF!</definedName>
    <definedName name="JUNIN" localSheetId="13">#REF!</definedName>
    <definedName name="JUNIN" localSheetId="14">#REF!</definedName>
    <definedName name="JUNIN" localSheetId="15">#REF!</definedName>
    <definedName name="JUNIN" localSheetId="16">#REF!</definedName>
    <definedName name="JUNIN" localSheetId="17">#REF!</definedName>
    <definedName name="JUNIN" localSheetId="18">#REF!</definedName>
    <definedName name="JUNIN" localSheetId="19">#REF!</definedName>
    <definedName name="JUNIN" localSheetId="1">#REF!</definedName>
    <definedName name="JUNIN" localSheetId="3">#REF!</definedName>
    <definedName name="JUNIN" localSheetId="5">#REF!</definedName>
    <definedName name="JUNIN" localSheetId="10">#REF!</definedName>
    <definedName name="JUNIN" localSheetId="4">#REF!</definedName>
    <definedName name="JUNIN" localSheetId="2">#REF!</definedName>
    <definedName name="JUNIN">#REF!</definedName>
    <definedName name="LA_LIBERTAD" localSheetId="13">#REF!</definedName>
    <definedName name="LA_LIBERTAD" localSheetId="14">#REF!</definedName>
    <definedName name="LA_LIBERTAD" localSheetId="15">#REF!</definedName>
    <definedName name="LA_LIBERTAD" localSheetId="16">#REF!</definedName>
    <definedName name="LA_LIBERTAD" localSheetId="17">#REF!</definedName>
    <definedName name="LA_LIBERTAD" localSheetId="18">#REF!</definedName>
    <definedName name="LA_LIBERTAD" localSheetId="19">#REF!</definedName>
    <definedName name="LA_LIBERTAD" localSheetId="1">#REF!</definedName>
    <definedName name="LA_LIBERTAD" localSheetId="3">#REF!</definedName>
    <definedName name="LA_LIBERTAD" localSheetId="5">#REF!</definedName>
    <definedName name="LA_LIBERTAD" localSheetId="10">#REF!</definedName>
    <definedName name="LA_LIBERTAD" localSheetId="4">#REF!</definedName>
    <definedName name="LA_LIBERTAD" localSheetId="2">#REF!</definedName>
    <definedName name="LA_LIBERTAD">#REF!</definedName>
    <definedName name="LAMBAYEQUE" localSheetId="13">#REF!</definedName>
    <definedName name="LAMBAYEQUE" localSheetId="14">#REF!</definedName>
    <definedName name="LAMBAYEQUE" localSheetId="15">#REF!</definedName>
    <definedName name="LAMBAYEQUE" localSheetId="16">#REF!</definedName>
    <definedName name="LAMBAYEQUE" localSheetId="17">#REF!</definedName>
    <definedName name="LAMBAYEQUE" localSheetId="18">#REF!</definedName>
    <definedName name="LAMBAYEQUE" localSheetId="19">#REF!</definedName>
    <definedName name="LAMBAYEQUE" localSheetId="1">#REF!</definedName>
    <definedName name="LAMBAYEQUE" localSheetId="3">#REF!</definedName>
    <definedName name="LAMBAYEQUE" localSheetId="5">#REF!</definedName>
    <definedName name="LAMBAYEQUE" localSheetId="10">#REF!</definedName>
    <definedName name="LAMBAYEQUE" localSheetId="4">#REF!</definedName>
    <definedName name="LAMBAYEQUE" localSheetId="2">#REF!</definedName>
    <definedName name="LAMBAYEQUE">#REF!</definedName>
    <definedName name="LIMA" localSheetId="13">#REF!</definedName>
    <definedName name="LIMA" localSheetId="14">#REF!</definedName>
    <definedName name="LIMA" localSheetId="15">#REF!</definedName>
    <definedName name="LIMA" localSheetId="16">#REF!</definedName>
    <definedName name="LIMA" localSheetId="17">#REF!</definedName>
    <definedName name="LIMA" localSheetId="18">#REF!</definedName>
    <definedName name="LIMA" localSheetId="19">#REF!</definedName>
    <definedName name="LIMA" localSheetId="1">#REF!</definedName>
    <definedName name="LIMA" localSheetId="3">#REF!</definedName>
    <definedName name="LIMA" localSheetId="5">#REF!</definedName>
    <definedName name="LIMA" localSheetId="10">#REF!</definedName>
    <definedName name="LIMA" localSheetId="4">#REF!</definedName>
    <definedName name="LIMA" localSheetId="2">#REF!</definedName>
    <definedName name="LIMA">#REF!</definedName>
    <definedName name="LIMA_I" localSheetId="13">[1]X_DEPA!#REF!</definedName>
    <definedName name="LIMA_I" localSheetId="14">[1]X_DEPA!#REF!</definedName>
    <definedName name="LIMA_I" localSheetId="15">[1]X_DEPA!#REF!</definedName>
    <definedName name="LIMA_I" localSheetId="16">[1]X_DEPA!#REF!</definedName>
    <definedName name="LIMA_I" localSheetId="17">[1]X_DEPA!#REF!</definedName>
    <definedName name="LIMA_I" localSheetId="18">[1]X_DEPA!#REF!</definedName>
    <definedName name="LIMA_I" localSheetId="19">[1]X_DEPA!#REF!</definedName>
    <definedName name="LIMA_I" localSheetId="1">[1]X_DEPA!#REF!</definedName>
    <definedName name="LIMA_I" localSheetId="3">[1]X_DEPA!#REF!</definedName>
    <definedName name="LIMA_I" localSheetId="5">[1]X_DEPA!#REF!</definedName>
    <definedName name="LIMA_I" localSheetId="10">[1]X_DEPA!#REF!</definedName>
    <definedName name="LIMA_I" localSheetId="4">[1]X_DEPA!#REF!</definedName>
    <definedName name="LIMA_I" localSheetId="2">[1]X_DEPA!#REF!</definedName>
    <definedName name="LIMA_I">[1]X_DEPA!#REF!</definedName>
    <definedName name="LIMA_II" localSheetId="13">[1]X_DEPA!#REF!</definedName>
    <definedName name="LIMA_II" localSheetId="14">[1]X_DEPA!#REF!</definedName>
    <definedName name="LIMA_II" localSheetId="15">[1]X_DEPA!#REF!</definedName>
    <definedName name="LIMA_II" localSheetId="16">[1]X_DEPA!#REF!</definedName>
    <definedName name="LIMA_II" localSheetId="17">[1]X_DEPA!#REF!</definedName>
    <definedName name="LIMA_II" localSheetId="18">[1]X_DEPA!#REF!</definedName>
    <definedName name="LIMA_II" localSheetId="19">[1]X_DEPA!#REF!</definedName>
    <definedName name="LIMA_II" localSheetId="1">[1]X_DEPA!#REF!</definedName>
    <definedName name="LIMA_II" localSheetId="3">[1]X_DEPA!#REF!</definedName>
    <definedName name="LIMA_II" localSheetId="5">[1]X_DEPA!#REF!</definedName>
    <definedName name="LIMA_II" localSheetId="10">[1]X_DEPA!#REF!</definedName>
    <definedName name="LIMA_II" localSheetId="4">[1]X_DEPA!#REF!</definedName>
    <definedName name="LIMA_II" localSheetId="2">[1]X_DEPA!#REF!</definedName>
    <definedName name="LIMA_II">[1]X_DEPA!#REF!</definedName>
    <definedName name="LORETO" localSheetId="13">#REF!</definedName>
    <definedName name="LORETO" localSheetId="14">#REF!</definedName>
    <definedName name="LORETO" localSheetId="15">#REF!</definedName>
    <definedName name="LORETO" localSheetId="16">#REF!</definedName>
    <definedName name="LORETO" localSheetId="17">#REF!</definedName>
    <definedName name="LORETO" localSheetId="18">#REF!</definedName>
    <definedName name="LORETO" localSheetId="19">#REF!</definedName>
    <definedName name="LORETO" localSheetId="1">#REF!</definedName>
    <definedName name="LORETO" localSheetId="3">#REF!</definedName>
    <definedName name="LORETO" localSheetId="5">#REF!</definedName>
    <definedName name="LORETO" localSheetId="10">#REF!</definedName>
    <definedName name="LORETO" localSheetId="4">#REF!</definedName>
    <definedName name="LORETO" localSheetId="2">#REF!</definedName>
    <definedName name="LORETO">#REF!</definedName>
    <definedName name="MADRE_DIOS" localSheetId="13">#REF!</definedName>
    <definedName name="MADRE_DIOS" localSheetId="14">#REF!</definedName>
    <definedName name="MADRE_DIOS" localSheetId="15">#REF!</definedName>
    <definedName name="MADRE_DIOS" localSheetId="16">#REF!</definedName>
    <definedName name="MADRE_DIOS" localSheetId="17">#REF!</definedName>
    <definedName name="MADRE_DIOS" localSheetId="18">#REF!</definedName>
    <definedName name="MADRE_DIOS" localSheetId="19">#REF!</definedName>
    <definedName name="MADRE_DIOS" localSheetId="1">#REF!</definedName>
    <definedName name="MADRE_DIOS" localSheetId="3">#REF!</definedName>
    <definedName name="MADRE_DIOS" localSheetId="5">#REF!</definedName>
    <definedName name="MADRE_DIOS" localSheetId="10">#REF!</definedName>
    <definedName name="MADRE_DIOS" localSheetId="4">#REF!</definedName>
    <definedName name="MADRE_DIOS" localSheetId="2">#REF!</definedName>
    <definedName name="MADRE_DIOS">#REF!</definedName>
    <definedName name="MOQUEGUA" localSheetId="13">#REF!</definedName>
    <definedName name="MOQUEGUA" localSheetId="14">#REF!</definedName>
    <definedName name="MOQUEGUA" localSheetId="15">#REF!</definedName>
    <definedName name="MOQUEGUA" localSheetId="16">#REF!</definedName>
    <definedName name="MOQUEGUA" localSheetId="17">#REF!</definedName>
    <definedName name="MOQUEGUA" localSheetId="18">#REF!</definedName>
    <definedName name="MOQUEGUA" localSheetId="19">#REF!</definedName>
    <definedName name="MOQUEGUA" localSheetId="1">#REF!</definedName>
    <definedName name="MOQUEGUA" localSheetId="3">#REF!</definedName>
    <definedName name="MOQUEGUA" localSheetId="5">#REF!</definedName>
    <definedName name="MOQUEGUA" localSheetId="10">#REF!</definedName>
    <definedName name="MOQUEGUA" localSheetId="4">#REF!</definedName>
    <definedName name="MOQUEGUA" localSheetId="2">#REF!</definedName>
    <definedName name="MOQUEGUA">#REF!</definedName>
    <definedName name="PASCO" localSheetId="13">#REF!</definedName>
    <definedName name="PASCO" localSheetId="14">#REF!</definedName>
    <definedName name="PASCO" localSheetId="15">#REF!</definedName>
    <definedName name="PASCO" localSheetId="16">#REF!</definedName>
    <definedName name="PASCO" localSheetId="17">#REF!</definedName>
    <definedName name="PASCO" localSheetId="18">#REF!</definedName>
    <definedName name="PASCO" localSheetId="19">#REF!</definedName>
    <definedName name="PASCO" localSheetId="1">#REF!</definedName>
    <definedName name="PASCO" localSheetId="3">#REF!</definedName>
    <definedName name="PASCO" localSheetId="5">#REF!</definedName>
    <definedName name="PASCO" localSheetId="10">#REF!</definedName>
    <definedName name="PASCO" localSheetId="4">#REF!</definedName>
    <definedName name="PASCO" localSheetId="2">#REF!</definedName>
    <definedName name="PASCO">#REF!</definedName>
    <definedName name="PIURA" localSheetId="13">#REF!</definedName>
    <definedName name="PIURA" localSheetId="14">#REF!</definedName>
    <definedName name="PIURA" localSheetId="15">#REF!</definedName>
    <definedName name="PIURA" localSheetId="16">#REF!</definedName>
    <definedName name="PIURA" localSheetId="17">#REF!</definedName>
    <definedName name="PIURA" localSheetId="18">#REF!</definedName>
    <definedName name="PIURA" localSheetId="19">#REF!</definedName>
    <definedName name="PIURA" localSheetId="1">#REF!</definedName>
    <definedName name="PIURA" localSheetId="3">#REF!</definedName>
    <definedName name="PIURA" localSheetId="5">#REF!</definedName>
    <definedName name="PIURA" localSheetId="10">#REF!</definedName>
    <definedName name="PIURA" localSheetId="4">#REF!</definedName>
    <definedName name="PIURA" localSheetId="2">#REF!</definedName>
    <definedName name="PIURA">#REF!</definedName>
    <definedName name="PIURA_I" localSheetId="13">[1]X_DEPA!#REF!</definedName>
    <definedName name="PIURA_I" localSheetId="14">[1]X_DEPA!#REF!</definedName>
    <definedName name="PIURA_I" localSheetId="15">[1]X_DEPA!#REF!</definedName>
    <definedName name="PIURA_I" localSheetId="16">[1]X_DEPA!#REF!</definedName>
    <definedName name="PIURA_I" localSheetId="17">[1]X_DEPA!#REF!</definedName>
    <definedName name="PIURA_I" localSheetId="18">[1]X_DEPA!#REF!</definedName>
    <definedName name="PIURA_I" localSheetId="19">[1]X_DEPA!#REF!</definedName>
    <definedName name="PIURA_I" localSheetId="1">[1]X_DEPA!#REF!</definedName>
    <definedName name="PIURA_I" localSheetId="3">[1]X_DEPA!#REF!</definedName>
    <definedName name="PIURA_I" localSheetId="5">[1]X_DEPA!#REF!</definedName>
    <definedName name="PIURA_I" localSheetId="10">[1]X_DEPA!#REF!</definedName>
    <definedName name="PIURA_I" localSheetId="4">[1]X_DEPA!#REF!</definedName>
    <definedName name="PIURA_I" localSheetId="2">[1]X_DEPA!#REF!</definedName>
    <definedName name="PIURA_I">[1]X_DEPA!#REF!</definedName>
    <definedName name="PUNO" localSheetId="13">#REF!</definedName>
    <definedName name="PUNO" localSheetId="14">#REF!</definedName>
    <definedName name="PUNO" localSheetId="15">#REF!</definedName>
    <definedName name="PUNO" localSheetId="16">#REF!</definedName>
    <definedName name="PUNO" localSheetId="17">#REF!</definedName>
    <definedName name="PUNO" localSheetId="18">#REF!</definedName>
    <definedName name="PUNO" localSheetId="19">#REF!</definedName>
    <definedName name="PUNO" localSheetId="1">#REF!</definedName>
    <definedName name="PUNO" localSheetId="3">#REF!</definedName>
    <definedName name="PUNO" localSheetId="5">#REF!</definedName>
    <definedName name="PUNO" localSheetId="10">#REF!</definedName>
    <definedName name="PUNO" localSheetId="4">#REF!</definedName>
    <definedName name="PUNO" localSheetId="2">#REF!</definedName>
    <definedName name="PUNO">#REF!</definedName>
    <definedName name="SAN_MARTIN" localSheetId="13">#REF!</definedName>
    <definedName name="SAN_MARTIN" localSheetId="14">#REF!</definedName>
    <definedName name="SAN_MARTIN" localSheetId="15">#REF!</definedName>
    <definedName name="SAN_MARTIN" localSheetId="16">#REF!</definedName>
    <definedName name="SAN_MARTIN" localSheetId="17">#REF!</definedName>
    <definedName name="SAN_MARTIN" localSheetId="18">#REF!</definedName>
    <definedName name="SAN_MARTIN" localSheetId="19">#REF!</definedName>
    <definedName name="SAN_MARTIN" localSheetId="1">#REF!</definedName>
    <definedName name="SAN_MARTIN" localSheetId="3">#REF!</definedName>
    <definedName name="SAN_MARTIN" localSheetId="5">#REF!</definedName>
    <definedName name="SAN_MARTIN" localSheetId="10">#REF!</definedName>
    <definedName name="SAN_MARTIN" localSheetId="4">#REF!</definedName>
    <definedName name="SAN_MARTIN" localSheetId="2">#REF!</definedName>
    <definedName name="SAN_MARTIN">#REF!</definedName>
    <definedName name="TACNA" localSheetId="13">#REF!</definedName>
    <definedName name="TACNA" localSheetId="14">#REF!</definedName>
    <definedName name="TACNA" localSheetId="15">#REF!</definedName>
    <definedName name="TACNA" localSheetId="16">#REF!</definedName>
    <definedName name="TACNA" localSheetId="17">#REF!</definedName>
    <definedName name="TACNA" localSheetId="18">#REF!</definedName>
    <definedName name="TACNA" localSheetId="19">#REF!</definedName>
    <definedName name="TACNA" localSheetId="1">#REF!</definedName>
    <definedName name="TACNA" localSheetId="3">#REF!</definedName>
    <definedName name="TACNA" localSheetId="5">#REF!</definedName>
    <definedName name="TACNA" localSheetId="10">#REF!</definedName>
    <definedName name="TACNA" localSheetId="4">#REF!</definedName>
    <definedName name="TACNA" localSheetId="2">#REF!</definedName>
    <definedName name="TACNA">#REF!</definedName>
    <definedName name="_xlnm.Print_Titles" localSheetId="19">'2.13'!$3:$3</definedName>
    <definedName name="TOTAL" localSheetId="13">#REF!</definedName>
    <definedName name="TOTAL" localSheetId="14">#REF!</definedName>
    <definedName name="TOTAL" localSheetId="15">#REF!</definedName>
    <definedName name="TOTAL" localSheetId="16">#REF!</definedName>
    <definedName name="TOTAL" localSheetId="17">#REF!</definedName>
    <definedName name="TOTAL" localSheetId="18">#REF!</definedName>
    <definedName name="TOTAL" localSheetId="19">#REF!</definedName>
    <definedName name="TOTAL" localSheetId="1">#REF!</definedName>
    <definedName name="TOTAL" localSheetId="3">#REF!</definedName>
    <definedName name="TOTAL" localSheetId="5">#REF!</definedName>
    <definedName name="TOTAL" localSheetId="10">#REF!</definedName>
    <definedName name="TOTAL" localSheetId="4">#REF!</definedName>
    <definedName name="TOTAL" localSheetId="2">#REF!</definedName>
    <definedName name="TOTAL">#REF!</definedName>
    <definedName name="TUMBES" localSheetId="13">#REF!</definedName>
    <definedName name="TUMBES" localSheetId="14">#REF!</definedName>
    <definedName name="TUMBES" localSheetId="15">#REF!</definedName>
    <definedName name="TUMBES" localSheetId="16">#REF!</definedName>
    <definedName name="TUMBES" localSheetId="17">#REF!</definedName>
    <definedName name="TUMBES" localSheetId="18">#REF!</definedName>
    <definedName name="TUMBES" localSheetId="19">#REF!</definedName>
    <definedName name="TUMBES" localSheetId="1">#REF!</definedName>
    <definedName name="TUMBES" localSheetId="3">#REF!</definedName>
    <definedName name="TUMBES" localSheetId="5">#REF!</definedName>
    <definedName name="TUMBES" localSheetId="10">#REF!</definedName>
    <definedName name="TUMBES" localSheetId="4">#REF!</definedName>
    <definedName name="TUMBES" localSheetId="2">#REF!</definedName>
    <definedName name="TUMBES">#REF!</definedName>
    <definedName name="UCAYALI" localSheetId="13">#REF!</definedName>
    <definedName name="UCAYALI" localSheetId="14">#REF!</definedName>
    <definedName name="UCAYALI" localSheetId="15">#REF!</definedName>
    <definedName name="UCAYALI" localSheetId="16">#REF!</definedName>
    <definedName name="UCAYALI" localSheetId="17">#REF!</definedName>
    <definedName name="UCAYALI" localSheetId="18">#REF!</definedName>
    <definedName name="UCAYALI" localSheetId="19">#REF!</definedName>
    <definedName name="UCAYALI" localSheetId="1">#REF!</definedName>
    <definedName name="UCAYALI" localSheetId="3">#REF!</definedName>
    <definedName name="UCAYALI" localSheetId="5">#REF!</definedName>
    <definedName name="UCAYALI" localSheetId="10">#REF!</definedName>
    <definedName name="UCAYALI" localSheetId="4">#REF!</definedName>
    <definedName name="UCAYALI" localSheetId="2">#REF!</definedName>
    <definedName name="UCAYAL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" i="31" l="1"/>
  <c r="W8" i="31"/>
  <c r="W9" i="31"/>
  <c r="W10" i="31"/>
  <c r="W11" i="31"/>
  <c r="W19" i="31"/>
  <c r="W20" i="31"/>
  <c r="W21" i="31"/>
  <c r="W22" i="31"/>
  <c r="W23" i="31"/>
  <c r="W24" i="31"/>
  <c r="W25" i="31"/>
  <c r="W26" i="31"/>
  <c r="W27" i="31"/>
  <c r="V7" i="31"/>
  <c r="V8" i="31"/>
  <c r="V9" i="31"/>
  <c r="V10" i="31"/>
  <c r="V11" i="31"/>
  <c r="V12" i="31"/>
  <c r="W12" i="31" s="1"/>
  <c r="V13" i="31"/>
  <c r="W13" i="31" s="1"/>
  <c r="V14" i="31"/>
  <c r="W14" i="31" s="1"/>
  <c r="V15" i="31"/>
  <c r="W15" i="31" s="1"/>
  <c r="V16" i="31"/>
  <c r="W16" i="31" s="1"/>
  <c r="V17" i="31"/>
  <c r="W17" i="31" s="1"/>
  <c r="V18" i="31"/>
  <c r="W18" i="31" s="1"/>
  <c r="V19" i="31"/>
  <c r="V20" i="31"/>
  <c r="V21" i="31"/>
  <c r="V22" i="31"/>
  <c r="V23" i="31"/>
  <c r="V24" i="31"/>
  <c r="V25" i="31"/>
  <c r="V26" i="31"/>
  <c r="V27" i="31"/>
  <c r="V28" i="31"/>
  <c r="W28" i="31" s="1"/>
  <c r="V29" i="31"/>
  <c r="W29" i="31" s="1"/>
  <c r="V30" i="31"/>
  <c r="W30" i="31" s="1"/>
  <c r="V6" i="31"/>
  <c r="W6" i="31" s="1"/>
  <c r="K77" i="27"/>
  <c r="M85" i="25"/>
  <c r="M86" i="25"/>
  <c r="M87" i="25"/>
  <c r="M88" i="25"/>
  <c r="M89" i="25"/>
  <c r="L85" i="25"/>
  <c r="L86" i="25"/>
  <c r="L87" i="25"/>
  <c r="L88" i="25"/>
  <c r="L89" i="25"/>
  <c r="K85" i="25"/>
  <c r="K86" i="25"/>
  <c r="K87" i="25"/>
  <c r="K88" i="25"/>
  <c r="K89" i="25"/>
  <c r="C36" i="22" l="1"/>
  <c r="E37" i="21"/>
  <c r="C38" i="21" s="1"/>
  <c r="C37" i="21"/>
  <c r="I37" i="21" s="1"/>
  <c r="I36" i="22" s="1"/>
  <c r="E37" i="20"/>
  <c r="C38" i="20" s="1"/>
  <c r="C37" i="20"/>
  <c r="I37" i="20" s="1"/>
  <c r="E37" i="19"/>
  <c r="C38" i="19" s="1"/>
  <c r="C37" i="19"/>
  <c r="I37" i="19" s="1"/>
  <c r="E36" i="22" l="1"/>
  <c r="F16" i="43" l="1"/>
  <c r="N16" i="43" s="1"/>
  <c r="Z5" i="43"/>
  <c r="F26" i="41"/>
  <c r="F16" i="41"/>
  <c r="N16" i="41" s="1"/>
  <c r="F16" i="39" l="1"/>
  <c r="N16" i="39" s="1"/>
  <c r="D6" i="39"/>
  <c r="C6" i="39"/>
  <c r="G6" i="39" s="1"/>
  <c r="Z6" i="43" l="1"/>
  <c r="Z7" i="43"/>
  <c r="Z8" i="43"/>
  <c r="Z9" i="43"/>
  <c r="Z10" i="43"/>
  <c r="Z11" i="43"/>
  <c r="Z12" i="43"/>
  <c r="Z13" i="43"/>
  <c r="Z14" i="43"/>
  <c r="Z15" i="43"/>
  <c r="Z16" i="43"/>
  <c r="Z17" i="43"/>
  <c r="Z18" i="43"/>
  <c r="Z19" i="43"/>
  <c r="Z20" i="43"/>
  <c r="Z21" i="43"/>
  <c r="Z22" i="43"/>
  <c r="Z23" i="43"/>
  <c r="Z24" i="43"/>
  <c r="Z25" i="43"/>
  <c r="Z26" i="43"/>
  <c r="Z27" i="43"/>
  <c r="Z28" i="43"/>
  <c r="Z29" i="43"/>
  <c r="C30" i="24" l="1"/>
  <c r="D30" i="24"/>
  <c r="E30" i="24"/>
  <c r="F30" i="24"/>
  <c r="G30" i="24"/>
  <c r="H30" i="24"/>
  <c r="I30" i="24"/>
  <c r="J30" i="24"/>
  <c r="Y46" i="24" s="1"/>
  <c r="K30" i="24"/>
  <c r="L30" i="24"/>
  <c r="M30" i="24"/>
  <c r="Y45" i="24" s="1"/>
  <c r="N30" i="24"/>
  <c r="O30" i="24"/>
  <c r="P30" i="24"/>
  <c r="W35" i="20"/>
  <c r="W36" i="20" s="1"/>
  <c r="D5" i="30" l="1"/>
  <c r="D6" i="30"/>
  <c r="D9" i="30"/>
  <c r="D11" i="30"/>
  <c r="D13" i="30"/>
  <c r="D16" i="30"/>
  <c r="D17" i="30"/>
  <c r="D20" i="30"/>
  <c r="D23" i="30"/>
  <c r="D24" i="30"/>
  <c r="D25" i="30"/>
  <c r="D27" i="30"/>
  <c r="P4" i="30"/>
  <c r="Q4" i="30"/>
  <c r="Q6" i="30"/>
  <c r="Q22" i="30"/>
  <c r="P20" i="30"/>
  <c r="AZ6" i="26"/>
  <c r="BA6" i="26" s="1"/>
  <c r="AZ7" i="26"/>
  <c r="BA7" i="26" s="1"/>
  <c r="AZ8" i="26"/>
  <c r="BA8" i="26" s="1"/>
  <c r="AZ9" i="26"/>
  <c r="BA9" i="26" s="1"/>
  <c r="AZ10" i="26"/>
  <c r="BA10" i="26" s="1"/>
  <c r="AZ11" i="26"/>
  <c r="BA11" i="26" s="1"/>
  <c r="AZ12" i="26"/>
  <c r="BA12" i="26" s="1"/>
  <c r="AZ13" i="26"/>
  <c r="BA13" i="26" s="1"/>
  <c r="AZ14" i="26"/>
  <c r="BA14" i="26" s="1"/>
  <c r="AZ15" i="26"/>
  <c r="AZ16" i="26"/>
  <c r="BA16" i="26" s="1"/>
  <c r="AZ17" i="26"/>
  <c r="BA17" i="26" s="1"/>
  <c r="AZ18" i="26"/>
  <c r="BA18" i="26" s="1"/>
  <c r="AZ19" i="26"/>
  <c r="BA19" i="26" s="1"/>
  <c r="AZ20" i="26"/>
  <c r="BA20" i="26" s="1"/>
  <c r="AZ21" i="26"/>
  <c r="BA21" i="26" s="1"/>
  <c r="AZ22" i="26"/>
  <c r="AZ23" i="26"/>
  <c r="BA23" i="26" s="1"/>
  <c r="AZ24" i="26"/>
  <c r="BA24" i="26" s="1"/>
  <c r="AZ25" i="26"/>
  <c r="BA25" i="26" s="1"/>
  <c r="AZ26" i="26"/>
  <c r="BA26" i="26" s="1"/>
  <c r="AZ27" i="26"/>
  <c r="BA27" i="26" s="1"/>
  <c r="AZ28" i="26"/>
  <c r="BA28" i="26" s="1"/>
  <c r="AZ29" i="26"/>
  <c r="BA29" i="26" s="1"/>
  <c r="AZ30" i="26"/>
  <c r="AZ5" i="26"/>
  <c r="BA5" i="26" s="1"/>
  <c r="BA30" i="26" l="1"/>
  <c r="AY31" i="26"/>
  <c r="BA22" i="26"/>
  <c r="BA15" i="26"/>
  <c r="AY32" i="26" l="1"/>
  <c r="J6" i="29" l="1"/>
  <c r="AW31" i="28"/>
  <c r="AW32" i="28" s="1"/>
  <c r="M82" i="27"/>
  <c r="N35" i="27"/>
  <c r="AY33" i="26" l="1"/>
  <c r="AY34" i="26" s="1"/>
  <c r="N36" i="27"/>
  <c r="L82" i="23"/>
  <c r="F15" i="21"/>
  <c r="F15" i="20"/>
  <c r="F49" i="19"/>
  <c r="F15" i="19"/>
  <c r="F11" i="19"/>
  <c r="E54" i="43" l="1"/>
  <c r="M54" i="43" s="1"/>
  <c r="E54" i="39"/>
  <c r="M54" i="39" s="1"/>
  <c r="E54" i="41"/>
  <c r="M54" i="41" s="1"/>
  <c r="C42" i="41"/>
  <c r="C40" i="41"/>
  <c r="K6" i="39" l="1"/>
  <c r="D20" i="43" l="1"/>
  <c r="C32" i="43"/>
  <c r="K32" i="43" s="1"/>
  <c r="C32" i="41"/>
  <c r="K32" i="41" s="1"/>
  <c r="D20" i="41"/>
  <c r="D20" i="39"/>
  <c r="C32" i="39"/>
  <c r="K32" i="39" s="1"/>
  <c r="W28" i="30"/>
  <c r="W27" i="30"/>
  <c r="W26" i="30"/>
  <c r="W25" i="30"/>
  <c r="W24" i="30"/>
  <c r="W23" i="30"/>
  <c r="W22" i="30"/>
  <c r="W21" i="30"/>
  <c r="W20" i="30"/>
  <c r="W19" i="30"/>
  <c r="W18" i="30"/>
  <c r="W17" i="30"/>
  <c r="W16" i="30"/>
  <c r="W15" i="30"/>
  <c r="W14" i="30"/>
  <c r="W13" i="30"/>
  <c r="W12" i="30"/>
  <c r="W11" i="30"/>
  <c r="W10" i="30"/>
  <c r="W9" i="30"/>
  <c r="W8" i="30"/>
  <c r="W7" i="30"/>
  <c r="W6" i="30"/>
  <c r="W5" i="30"/>
  <c r="W4" i="30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G28" i="30"/>
  <c r="F28" i="30"/>
  <c r="E28" i="30"/>
  <c r="C28" i="30"/>
  <c r="T27" i="30"/>
  <c r="S27" i="30"/>
  <c r="R27" i="30"/>
  <c r="Q27" i="30"/>
  <c r="P27" i="30"/>
  <c r="N27" i="30"/>
  <c r="M27" i="30"/>
  <c r="L27" i="30"/>
  <c r="K27" i="30"/>
  <c r="J27" i="30"/>
  <c r="I27" i="30"/>
  <c r="H27" i="30"/>
  <c r="G27" i="30"/>
  <c r="F27" i="30"/>
  <c r="E27" i="30"/>
  <c r="C27" i="30"/>
  <c r="T26" i="30"/>
  <c r="S26" i="30"/>
  <c r="R26" i="30"/>
  <c r="Q26" i="30"/>
  <c r="P26" i="30"/>
  <c r="O26" i="30"/>
  <c r="N26" i="30"/>
  <c r="M26" i="30"/>
  <c r="L26" i="30"/>
  <c r="K26" i="30"/>
  <c r="J26" i="30"/>
  <c r="I26" i="30"/>
  <c r="H26" i="30"/>
  <c r="G26" i="30"/>
  <c r="F26" i="30"/>
  <c r="E26" i="30"/>
  <c r="C26" i="30"/>
  <c r="T25" i="30"/>
  <c r="S25" i="30"/>
  <c r="R25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C25" i="30"/>
  <c r="T24" i="30"/>
  <c r="S24" i="30"/>
  <c r="R24" i="30"/>
  <c r="Q24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C24" i="30"/>
  <c r="T23" i="30"/>
  <c r="S23" i="30"/>
  <c r="R23" i="30"/>
  <c r="Q23" i="30"/>
  <c r="P23" i="30"/>
  <c r="O23" i="30"/>
  <c r="N23" i="30"/>
  <c r="M23" i="30"/>
  <c r="L23" i="30"/>
  <c r="K23" i="30"/>
  <c r="J23" i="30"/>
  <c r="I23" i="30"/>
  <c r="H23" i="30"/>
  <c r="G23" i="30"/>
  <c r="F23" i="30"/>
  <c r="E23" i="30"/>
  <c r="C23" i="30"/>
  <c r="T22" i="30"/>
  <c r="S22" i="30"/>
  <c r="R22" i="30"/>
  <c r="O22" i="30"/>
  <c r="N22" i="30"/>
  <c r="M22" i="30"/>
  <c r="L22" i="30"/>
  <c r="K22" i="30"/>
  <c r="J22" i="30"/>
  <c r="I22" i="30"/>
  <c r="H22" i="30"/>
  <c r="G22" i="30"/>
  <c r="F22" i="30"/>
  <c r="E22" i="30"/>
  <c r="C22" i="30"/>
  <c r="T21" i="30"/>
  <c r="S21" i="30"/>
  <c r="R21" i="30"/>
  <c r="Q21" i="30"/>
  <c r="P21" i="30"/>
  <c r="O21" i="30"/>
  <c r="N21" i="30"/>
  <c r="M21" i="30"/>
  <c r="L21" i="30"/>
  <c r="K21" i="30"/>
  <c r="J21" i="30"/>
  <c r="I21" i="30"/>
  <c r="H21" i="30"/>
  <c r="G21" i="30"/>
  <c r="F21" i="30"/>
  <c r="E21" i="30"/>
  <c r="C21" i="30"/>
  <c r="T20" i="30"/>
  <c r="S20" i="30"/>
  <c r="R20" i="30"/>
  <c r="Q20" i="30"/>
  <c r="O20" i="30"/>
  <c r="N20" i="30"/>
  <c r="M20" i="30"/>
  <c r="L20" i="30"/>
  <c r="K20" i="30"/>
  <c r="J20" i="30"/>
  <c r="I20" i="30"/>
  <c r="H20" i="30"/>
  <c r="G20" i="30"/>
  <c r="F20" i="30"/>
  <c r="E20" i="30"/>
  <c r="C20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H19" i="30"/>
  <c r="G19" i="30"/>
  <c r="F19" i="30"/>
  <c r="E19" i="30"/>
  <c r="C19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C18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C17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E16" i="30"/>
  <c r="C16" i="30"/>
  <c r="T15" i="30"/>
  <c r="S15" i="30"/>
  <c r="R15" i="30"/>
  <c r="Q15" i="30"/>
  <c r="O15" i="30"/>
  <c r="N15" i="30"/>
  <c r="M15" i="30"/>
  <c r="L15" i="30"/>
  <c r="K15" i="30"/>
  <c r="J15" i="30"/>
  <c r="I15" i="30"/>
  <c r="H15" i="30"/>
  <c r="G15" i="30"/>
  <c r="F15" i="30"/>
  <c r="E15" i="30"/>
  <c r="C15" i="30"/>
  <c r="T14" i="30"/>
  <c r="S14" i="30"/>
  <c r="R14" i="30"/>
  <c r="Q14" i="30"/>
  <c r="P14" i="30"/>
  <c r="O14" i="30"/>
  <c r="N14" i="30"/>
  <c r="M14" i="30"/>
  <c r="L14" i="30"/>
  <c r="K14" i="30"/>
  <c r="J14" i="30"/>
  <c r="I14" i="30"/>
  <c r="H14" i="30"/>
  <c r="G14" i="30"/>
  <c r="F14" i="30"/>
  <c r="E14" i="30"/>
  <c r="C14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/>
  <c r="C13" i="30"/>
  <c r="T12" i="30"/>
  <c r="S12" i="30"/>
  <c r="R12" i="30"/>
  <c r="Q12" i="30"/>
  <c r="P12" i="30"/>
  <c r="O12" i="30"/>
  <c r="N12" i="30"/>
  <c r="M12" i="30"/>
  <c r="L12" i="30"/>
  <c r="K12" i="30"/>
  <c r="J12" i="30"/>
  <c r="I12" i="30"/>
  <c r="H12" i="30"/>
  <c r="G12" i="30"/>
  <c r="F12" i="30"/>
  <c r="E12" i="30"/>
  <c r="C12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C11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C10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C9" i="30"/>
  <c r="T8" i="30"/>
  <c r="S8" i="30"/>
  <c r="R8" i="30"/>
  <c r="Q8" i="30"/>
  <c r="P8" i="30"/>
  <c r="O8" i="30"/>
  <c r="N8" i="30"/>
  <c r="M8" i="30"/>
  <c r="L8" i="30"/>
  <c r="K8" i="30"/>
  <c r="J8" i="30"/>
  <c r="I8" i="30"/>
  <c r="H8" i="30"/>
  <c r="G8" i="30"/>
  <c r="F8" i="30"/>
  <c r="E8" i="30"/>
  <c r="C8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C7" i="30"/>
  <c r="T6" i="30"/>
  <c r="S6" i="30"/>
  <c r="R6" i="30"/>
  <c r="P6" i="30"/>
  <c r="O6" i="30"/>
  <c r="N6" i="30"/>
  <c r="M6" i="30"/>
  <c r="L6" i="30"/>
  <c r="K6" i="30"/>
  <c r="J6" i="30"/>
  <c r="I6" i="30"/>
  <c r="H6" i="30"/>
  <c r="G6" i="30"/>
  <c r="F6" i="30"/>
  <c r="E6" i="30"/>
  <c r="C6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E5" i="30"/>
  <c r="C5" i="30"/>
  <c r="T4" i="30"/>
  <c r="S4" i="30"/>
  <c r="R4" i="30"/>
  <c r="O4" i="30"/>
  <c r="N4" i="30"/>
  <c r="M4" i="30"/>
  <c r="L4" i="30"/>
  <c r="K4" i="30"/>
  <c r="J4" i="30"/>
  <c r="I4" i="30"/>
  <c r="H4" i="30"/>
  <c r="G4" i="30"/>
  <c r="F4" i="30"/>
  <c r="E4" i="30"/>
  <c r="W30" i="24"/>
  <c r="J7" i="29"/>
  <c r="C7" i="29" s="1"/>
  <c r="K7" i="29"/>
  <c r="D7" i="29" s="1"/>
  <c r="L7" i="29"/>
  <c r="E7" i="29" s="1"/>
  <c r="M7" i="29"/>
  <c r="F7" i="29" s="1"/>
  <c r="J8" i="29"/>
  <c r="C8" i="29" s="1"/>
  <c r="K8" i="29"/>
  <c r="D8" i="29" s="1"/>
  <c r="L8" i="29"/>
  <c r="E8" i="29" s="1"/>
  <c r="M8" i="29"/>
  <c r="F8" i="29" s="1"/>
  <c r="J9" i="29"/>
  <c r="C9" i="29" s="1"/>
  <c r="K9" i="29"/>
  <c r="D9" i="29" s="1"/>
  <c r="L9" i="29"/>
  <c r="E9" i="29" s="1"/>
  <c r="M9" i="29"/>
  <c r="F9" i="29" s="1"/>
  <c r="J10" i="29"/>
  <c r="C10" i="29" s="1"/>
  <c r="K10" i="29"/>
  <c r="D10" i="29" s="1"/>
  <c r="L10" i="29"/>
  <c r="E10" i="29" s="1"/>
  <c r="M10" i="29"/>
  <c r="F10" i="29" s="1"/>
  <c r="J11" i="29"/>
  <c r="C11" i="29" s="1"/>
  <c r="K11" i="29"/>
  <c r="D11" i="29" s="1"/>
  <c r="L11" i="29"/>
  <c r="E11" i="29" s="1"/>
  <c r="M11" i="29"/>
  <c r="F11" i="29" s="1"/>
  <c r="J12" i="29"/>
  <c r="C12" i="29" s="1"/>
  <c r="K12" i="29"/>
  <c r="D12" i="29" s="1"/>
  <c r="L12" i="29"/>
  <c r="E12" i="29" s="1"/>
  <c r="M12" i="29"/>
  <c r="F12" i="29" s="1"/>
  <c r="J13" i="29"/>
  <c r="C13" i="29" s="1"/>
  <c r="K13" i="29"/>
  <c r="D13" i="29" s="1"/>
  <c r="L13" i="29"/>
  <c r="E13" i="29" s="1"/>
  <c r="M13" i="29"/>
  <c r="F13" i="29" s="1"/>
  <c r="J14" i="29"/>
  <c r="C14" i="29" s="1"/>
  <c r="K14" i="29"/>
  <c r="D14" i="29" s="1"/>
  <c r="L14" i="29"/>
  <c r="E14" i="29" s="1"/>
  <c r="M14" i="29"/>
  <c r="F14" i="29" s="1"/>
  <c r="J15" i="29"/>
  <c r="C15" i="29" s="1"/>
  <c r="K15" i="29"/>
  <c r="D15" i="29" s="1"/>
  <c r="L15" i="29"/>
  <c r="E15" i="29" s="1"/>
  <c r="M15" i="29"/>
  <c r="F15" i="29" s="1"/>
  <c r="J16" i="29"/>
  <c r="C16" i="29" s="1"/>
  <c r="K16" i="29"/>
  <c r="D16" i="29" s="1"/>
  <c r="L16" i="29"/>
  <c r="E16" i="29" s="1"/>
  <c r="M16" i="29"/>
  <c r="F16" i="29" s="1"/>
  <c r="J17" i="29"/>
  <c r="C17" i="29" s="1"/>
  <c r="K17" i="29"/>
  <c r="D17" i="29" s="1"/>
  <c r="L17" i="29"/>
  <c r="E17" i="29" s="1"/>
  <c r="M17" i="29"/>
  <c r="F17" i="29" s="1"/>
  <c r="J18" i="29"/>
  <c r="C18" i="29" s="1"/>
  <c r="K18" i="29"/>
  <c r="D18" i="29" s="1"/>
  <c r="L18" i="29"/>
  <c r="E18" i="29" s="1"/>
  <c r="M18" i="29"/>
  <c r="F18" i="29" s="1"/>
  <c r="J19" i="29"/>
  <c r="C19" i="29" s="1"/>
  <c r="K19" i="29"/>
  <c r="D19" i="29" s="1"/>
  <c r="L19" i="29"/>
  <c r="E19" i="29" s="1"/>
  <c r="M19" i="29"/>
  <c r="F19" i="29" s="1"/>
  <c r="J20" i="29"/>
  <c r="C20" i="29" s="1"/>
  <c r="K20" i="29"/>
  <c r="D20" i="29" s="1"/>
  <c r="L20" i="29"/>
  <c r="E20" i="29" s="1"/>
  <c r="M20" i="29"/>
  <c r="F20" i="29" s="1"/>
  <c r="J21" i="29"/>
  <c r="C21" i="29" s="1"/>
  <c r="K21" i="29"/>
  <c r="D21" i="29" s="1"/>
  <c r="L21" i="29"/>
  <c r="E21" i="29" s="1"/>
  <c r="M21" i="29"/>
  <c r="F21" i="29" s="1"/>
  <c r="J22" i="29"/>
  <c r="C22" i="29" s="1"/>
  <c r="K22" i="29"/>
  <c r="D22" i="29" s="1"/>
  <c r="L22" i="29"/>
  <c r="E22" i="29" s="1"/>
  <c r="M22" i="29"/>
  <c r="F22" i="29" s="1"/>
  <c r="J23" i="29"/>
  <c r="C23" i="29" s="1"/>
  <c r="K23" i="29"/>
  <c r="D23" i="29" s="1"/>
  <c r="L23" i="29"/>
  <c r="E23" i="29" s="1"/>
  <c r="M23" i="29"/>
  <c r="F23" i="29" s="1"/>
  <c r="J24" i="29"/>
  <c r="C24" i="29" s="1"/>
  <c r="K24" i="29"/>
  <c r="D24" i="29" s="1"/>
  <c r="L24" i="29"/>
  <c r="E24" i="29" s="1"/>
  <c r="M24" i="29"/>
  <c r="F24" i="29" s="1"/>
  <c r="J25" i="29"/>
  <c r="C25" i="29" s="1"/>
  <c r="K25" i="29"/>
  <c r="D25" i="29" s="1"/>
  <c r="L25" i="29"/>
  <c r="E25" i="29" s="1"/>
  <c r="M25" i="29"/>
  <c r="F25" i="29" s="1"/>
  <c r="J26" i="29"/>
  <c r="C26" i="29" s="1"/>
  <c r="K26" i="29"/>
  <c r="D26" i="29" s="1"/>
  <c r="L26" i="29"/>
  <c r="E26" i="29" s="1"/>
  <c r="M26" i="29"/>
  <c r="F26" i="29" s="1"/>
  <c r="J27" i="29"/>
  <c r="C27" i="29" s="1"/>
  <c r="K27" i="29"/>
  <c r="D27" i="29" s="1"/>
  <c r="L27" i="29"/>
  <c r="E27" i="29" s="1"/>
  <c r="M27" i="29"/>
  <c r="F27" i="29" s="1"/>
  <c r="J28" i="29"/>
  <c r="C28" i="29" s="1"/>
  <c r="K28" i="29"/>
  <c r="D28" i="29" s="1"/>
  <c r="L28" i="29"/>
  <c r="E28" i="29" s="1"/>
  <c r="M28" i="29"/>
  <c r="F28" i="29" s="1"/>
  <c r="J29" i="29"/>
  <c r="C29" i="29" s="1"/>
  <c r="K29" i="29"/>
  <c r="D29" i="29" s="1"/>
  <c r="L29" i="29"/>
  <c r="E29" i="29" s="1"/>
  <c r="M29" i="29"/>
  <c r="F29" i="29" s="1"/>
  <c r="J30" i="29"/>
  <c r="C30" i="29" s="1"/>
  <c r="K30" i="29"/>
  <c r="D30" i="29" s="1"/>
  <c r="L30" i="29"/>
  <c r="E30" i="29" s="1"/>
  <c r="M30" i="29"/>
  <c r="F30" i="29" s="1"/>
  <c r="J31" i="29"/>
  <c r="C32" i="29" s="1"/>
  <c r="K31" i="29"/>
  <c r="D32" i="29" s="1"/>
  <c r="L31" i="29"/>
  <c r="E32" i="29" s="1"/>
  <c r="M31" i="29"/>
  <c r="F32" i="29" s="1"/>
  <c r="K6" i="29"/>
  <c r="D6" i="29" s="1"/>
  <c r="L6" i="29"/>
  <c r="E6" i="29" s="1"/>
  <c r="M6" i="29"/>
  <c r="F6" i="29" s="1"/>
  <c r="C6" i="29"/>
  <c r="F55" i="21"/>
  <c r="F41" i="21"/>
  <c r="F7" i="21"/>
  <c r="I7" i="21" s="1"/>
  <c r="F7" i="20"/>
  <c r="F41" i="20"/>
  <c r="F55" i="20"/>
  <c r="F55" i="19"/>
  <c r="F41" i="19"/>
  <c r="F7" i="19"/>
  <c r="X30" i="28"/>
  <c r="C4" i="30"/>
  <c r="E54" i="27"/>
  <c r="D54" i="27"/>
  <c r="C54" i="27"/>
  <c r="E52" i="27"/>
  <c r="D52" i="27"/>
  <c r="C52" i="27"/>
  <c r="E50" i="27"/>
  <c r="D50" i="27"/>
  <c r="C50" i="27"/>
  <c r="E48" i="27"/>
  <c r="D48" i="27"/>
  <c r="C48" i="27"/>
  <c r="E46" i="27"/>
  <c r="C47" i="27" s="1"/>
  <c r="D46" i="27"/>
  <c r="C46" i="27"/>
  <c r="E44" i="27"/>
  <c r="D44" i="27"/>
  <c r="C44" i="27"/>
  <c r="C45" i="27" s="1"/>
  <c r="E42" i="27"/>
  <c r="D42" i="27"/>
  <c r="F42" i="27" s="1"/>
  <c r="O27" i="27" s="1"/>
  <c r="P27" i="27" s="1"/>
  <c r="C42" i="27"/>
  <c r="E40" i="27"/>
  <c r="D40" i="27"/>
  <c r="C40" i="27"/>
  <c r="E38" i="27"/>
  <c r="D38" i="27"/>
  <c r="C38" i="27"/>
  <c r="C39" i="27" s="1"/>
  <c r="E36" i="27"/>
  <c r="C37" i="27" s="1"/>
  <c r="D36" i="27"/>
  <c r="C36" i="27"/>
  <c r="E34" i="27"/>
  <c r="D34" i="27"/>
  <c r="C34" i="27"/>
  <c r="E32" i="27"/>
  <c r="D32" i="27"/>
  <c r="C32" i="27"/>
  <c r="F32" i="27" s="1"/>
  <c r="O22" i="27" s="1"/>
  <c r="P22" i="27" s="1"/>
  <c r="E30" i="27"/>
  <c r="D30" i="27"/>
  <c r="C30" i="27"/>
  <c r="F30" i="27" s="1"/>
  <c r="O21" i="27" s="1"/>
  <c r="P21" i="27" s="1"/>
  <c r="E28" i="27"/>
  <c r="D28" i="27"/>
  <c r="C28" i="27"/>
  <c r="E26" i="27"/>
  <c r="D26" i="27"/>
  <c r="C26" i="27"/>
  <c r="C27" i="27" s="1"/>
  <c r="E24" i="27"/>
  <c r="D24" i="27"/>
  <c r="C24" i="27"/>
  <c r="E22" i="27"/>
  <c r="D22" i="27"/>
  <c r="C22" i="27"/>
  <c r="E20" i="27"/>
  <c r="F20" i="27" s="1"/>
  <c r="O16" i="27" s="1"/>
  <c r="P16" i="27" s="1"/>
  <c r="D20" i="27"/>
  <c r="C20" i="27"/>
  <c r="E18" i="27"/>
  <c r="C19" i="27" s="1"/>
  <c r="D18" i="27"/>
  <c r="C18" i="27"/>
  <c r="E16" i="27"/>
  <c r="D16" i="27"/>
  <c r="C16" i="27"/>
  <c r="F16" i="27" s="1"/>
  <c r="O14" i="27" s="1"/>
  <c r="P14" i="27" s="1"/>
  <c r="E14" i="27"/>
  <c r="D14" i="27"/>
  <c r="C14" i="27"/>
  <c r="E12" i="27"/>
  <c r="D12" i="27"/>
  <c r="C12" i="27"/>
  <c r="C13" i="27" s="1"/>
  <c r="E10" i="27"/>
  <c r="D10" i="27"/>
  <c r="C10" i="27"/>
  <c r="E8" i="27"/>
  <c r="D8" i="27"/>
  <c r="C8" i="27"/>
  <c r="E6" i="27"/>
  <c r="D6" i="27"/>
  <c r="C6" i="27"/>
  <c r="C7" i="27" s="1"/>
  <c r="E54" i="25"/>
  <c r="D54" i="25"/>
  <c r="C54" i="25"/>
  <c r="E52" i="25"/>
  <c r="D52" i="25"/>
  <c r="C52" i="25"/>
  <c r="E50" i="25"/>
  <c r="D50" i="25"/>
  <c r="C50" i="25"/>
  <c r="E48" i="25"/>
  <c r="D48" i="25"/>
  <c r="C48" i="25"/>
  <c r="E46" i="25"/>
  <c r="D46" i="25"/>
  <c r="C46" i="25"/>
  <c r="C47" i="25" s="1"/>
  <c r="E44" i="25"/>
  <c r="D44" i="25"/>
  <c r="C44" i="25"/>
  <c r="C45" i="25" s="1"/>
  <c r="E42" i="25"/>
  <c r="D42" i="25"/>
  <c r="C42" i="25"/>
  <c r="E40" i="25"/>
  <c r="D40" i="25"/>
  <c r="C40" i="25"/>
  <c r="E38" i="25"/>
  <c r="D38" i="25"/>
  <c r="C38" i="25"/>
  <c r="E36" i="25"/>
  <c r="D36" i="25"/>
  <c r="C36" i="25"/>
  <c r="E34" i="25"/>
  <c r="D34" i="25"/>
  <c r="C34" i="25"/>
  <c r="E32" i="25"/>
  <c r="C33" i="25" s="1"/>
  <c r="D32" i="25"/>
  <c r="C32" i="25"/>
  <c r="E30" i="25"/>
  <c r="D30" i="25"/>
  <c r="C30" i="25"/>
  <c r="E28" i="25"/>
  <c r="D28" i="25"/>
  <c r="F28" i="25" s="1"/>
  <c r="E29" i="25" s="1"/>
  <c r="C28" i="25"/>
  <c r="E26" i="25"/>
  <c r="D26" i="25"/>
  <c r="C26" i="25"/>
  <c r="E24" i="25"/>
  <c r="D24" i="25"/>
  <c r="C24" i="25"/>
  <c r="E22" i="25"/>
  <c r="D22" i="25"/>
  <c r="C22" i="25"/>
  <c r="E20" i="25"/>
  <c r="D20" i="25"/>
  <c r="C20" i="25"/>
  <c r="E18" i="25"/>
  <c r="D18" i="25"/>
  <c r="C18" i="25"/>
  <c r="E16" i="25"/>
  <c r="D16" i="25"/>
  <c r="C16" i="25"/>
  <c r="E14" i="25"/>
  <c r="D14" i="25"/>
  <c r="C14" i="25"/>
  <c r="E12" i="25"/>
  <c r="D12" i="25"/>
  <c r="C12" i="25"/>
  <c r="C13" i="25" s="1"/>
  <c r="E10" i="25"/>
  <c r="C11" i="25" s="1"/>
  <c r="D10" i="25"/>
  <c r="C10" i="25"/>
  <c r="E8" i="25"/>
  <c r="D8" i="25"/>
  <c r="C8" i="25"/>
  <c r="E6" i="25"/>
  <c r="D6" i="25"/>
  <c r="C6" i="25"/>
  <c r="E54" i="23"/>
  <c r="D54" i="23"/>
  <c r="E52" i="23"/>
  <c r="D52" i="23"/>
  <c r="E50" i="23"/>
  <c r="D50" i="23"/>
  <c r="E48" i="23"/>
  <c r="D48" i="23"/>
  <c r="E46" i="23"/>
  <c r="D46" i="23"/>
  <c r="E44" i="23"/>
  <c r="D44" i="23"/>
  <c r="E42" i="23"/>
  <c r="D42" i="23"/>
  <c r="E40" i="23"/>
  <c r="D40" i="23"/>
  <c r="E38" i="23"/>
  <c r="D38" i="23"/>
  <c r="E36" i="23"/>
  <c r="D36" i="23"/>
  <c r="E34" i="23"/>
  <c r="D34" i="23"/>
  <c r="E32" i="23"/>
  <c r="D32" i="23"/>
  <c r="E30" i="23"/>
  <c r="D30" i="23"/>
  <c r="E28" i="23"/>
  <c r="D28" i="23"/>
  <c r="E26" i="23"/>
  <c r="D26" i="23"/>
  <c r="E24" i="23"/>
  <c r="D24" i="23"/>
  <c r="E22" i="23"/>
  <c r="D22" i="23"/>
  <c r="E20" i="23"/>
  <c r="D20" i="23"/>
  <c r="E18" i="23"/>
  <c r="D18" i="23"/>
  <c r="E16" i="23"/>
  <c r="D16" i="23"/>
  <c r="E14" i="23"/>
  <c r="D14" i="23"/>
  <c r="E12" i="23"/>
  <c r="D12" i="23"/>
  <c r="L83" i="23"/>
  <c r="E10" i="23"/>
  <c r="D10" i="23"/>
  <c r="E8" i="23"/>
  <c r="D8" i="23"/>
  <c r="E6" i="23"/>
  <c r="D6" i="23"/>
  <c r="C54" i="23"/>
  <c r="C52" i="23"/>
  <c r="C53" i="23" s="1"/>
  <c r="C50" i="23"/>
  <c r="C51" i="23" s="1"/>
  <c r="C48" i="23"/>
  <c r="C46" i="23"/>
  <c r="C44" i="23"/>
  <c r="C42" i="23"/>
  <c r="C40" i="23"/>
  <c r="C38" i="23"/>
  <c r="F38" i="23" s="1"/>
  <c r="C36" i="23"/>
  <c r="C34" i="23"/>
  <c r="C32" i="23"/>
  <c r="C30" i="23"/>
  <c r="C28" i="23"/>
  <c r="C26" i="23"/>
  <c r="C24" i="23"/>
  <c r="C22" i="23"/>
  <c r="C23" i="23" s="1"/>
  <c r="C20" i="23"/>
  <c r="C21" i="23" s="1"/>
  <c r="C18" i="23"/>
  <c r="C19" i="23" s="1"/>
  <c r="C16" i="23"/>
  <c r="C14" i="23"/>
  <c r="C12" i="23"/>
  <c r="C10" i="23"/>
  <c r="C8" i="23"/>
  <c r="C6" i="23"/>
  <c r="C7" i="23" s="1"/>
  <c r="G55" i="21"/>
  <c r="J55" i="21" s="1"/>
  <c r="C55" i="21"/>
  <c r="E55" i="21" s="1"/>
  <c r="C56" i="21" s="1"/>
  <c r="G53" i="21"/>
  <c r="J53" i="21" s="1"/>
  <c r="F53" i="21"/>
  <c r="C53" i="21"/>
  <c r="E53" i="21" s="1"/>
  <c r="G51" i="21"/>
  <c r="F51" i="21"/>
  <c r="C51" i="21"/>
  <c r="G49" i="21"/>
  <c r="J49" i="21" s="1"/>
  <c r="F49" i="21"/>
  <c r="C49" i="21"/>
  <c r="E49" i="21" s="1"/>
  <c r="C50" i="21" s="1"/>
  <c r="G47" i="21"/>
  <c r="F47" i="21"/>
  <c r="C47" i="21"/>
  <c r="E47" i="21" s="1"/>
  <c r="C48" i="21" s="1"/>
  <c r="G45" i="21"/>
  <c r="J45" i="21" s="1"/>
  <c r="F45" i="21"/>
  <c r="C45" i="21"/>
  <c r="E45" i="21" s="1"/>
  <c r="G43" i="21"/>
  <c r="J43" i="21" s="1"/>
  <c r="F43" i="21"/>
  <c r="C43" i="21"/>
  <c r="E43" i="21" s="1"/>
  <c r="G41" i="21"/>
  <c r="J41" i="21" s="1"/>
  <c r="C41" i="21"/>
  <c r="E41" i="21" s="1"/>
  <c r="C42" i="21" s="1"/>
  <c r="G39" i="21"/>
  <c r="H39" i="21" s="1"/>
  <c r="G37" i="21"/>
  <c r="J37" i="21" s="1"/>
  <c r="K37" i="21" s="1"/>
  <c r="G35" i="21"/>
  <c r="J35" i="21" s="1"/>
  <c r="F35" i="21"/>
  <c r="C35" i="21"/>
  <c r="G33" i="21"/>
  <c r="J33" i="21" s="1"/>
  <c r="F33" i="21"/>
  <c r="C33" i="21"/>
  <c r="G31" i="21"/>
  <c r="F31" i="21"/>
  <c r="C31" i="21"/>
  <c r="G29" i="21"/>
  <c r="J29" i="21" s="1"/>
  <c r="F29" i="21"/>
  <c r="C29" i="21"/>
  <c r="E29" i="21" s="1"/>
  <c r="C30" i="21" s="1"/>
  <c r="G27" i="21"/>
  <c r="J27" i="21" s="1"/>
  <c r="F27" i="21"/>
  <c r="C27" i="21"/>
  <c r="G25" i="21"/>
  <c r="J25" i="21" s="1"/>
  <c r="F25" i="21"/>
  <c r="C25" i="21"/>
  <c r="E25" i="21" s="1"/>
  <c r="G23" i="21"/>
  <c r="J23" i="21" s="1"/>
  <c r="F23" i="21"/>
  <c r="C23" i="21"/>
  <c r="G21" i="21"/>
  <c r="J21" i="21" s="1"/>
  <c r="F21" i="21"/>
  <c r="C21" i="21"/>
  <c r="G19" i="21"/>
  <c r="F19" i="21"/>
  <c r="I19" i="21" s="1"/>
  <c r="C19" i="21"/>
  <c r="G17" i="21"/>
  <c r="J17" i="21" s="1"/>
  <c r="F17" i="21"/>
  <c r="C17" i="21"/>
  <c r="E17" i="21" s="1"/>
  <c r="C18" i="21" s="1"/>
  <c r="G15" i="21"/>
  <c r="H15" i="21" s="1"/>
  <c r="F16" i="21" s="1"/>
  <c r="C15" i="21"/>
  <c r="I15" i="21" s="1"/>
  <c r="G13" i="21"/>
  <c r="J13" i="21" s="1"/>
  <c r="F13" i="21"/>
  <c r="C13" i="21"/>
  <c r="E13" i="21" s="1"/>
  <c r="C14" i="21" s="1"/>
  <c r="G11" i="21"/>
  <c r="F11" i="21"/>
  <c r="C11" i="21"/>
  <c r="E11" i="21" s="1"/>
  <c r="G9" i="21"/>
  <c r="J9" i="21" s="1"/>
  <c r="F9" i="21"/>
  <c r="C9" i="21"/>
  <c r="G7" i="21"/>
  <c r="G55" i="20"/>
  <c r="J55" i="20" s="1"/>
  <c r="C55" i="20"/>
  <c r="G53" i="20"/>
  <c r="J53" i="20" s="1"/>
  <c r="F53" i="20"/>
  <c r="C53" i="20"/>
  <c r="C52" i="22" s="1"/>
  <c r="G51" i="20"/>
  <c r="J51" i="20" s="1"/>
  <c r="F51" i="20"/>
  <c r="H51" i="20" s="1"/>
  <c r="F52" i="20" s="1"/>
  <c r="C51" i="20"/>
  <c r="G49" i="20"/>
  <c r="J49" i="20" s="1"/>
  <c r="F49" i="20"/>
  <c r="C49" i="20"/>
  <c r="E49" i="20" s="1"/>
  <c r="G47" i="20"/>
  <c r="J47" i="20" s="1"/>
  <c r="F47" i="20"/>
  <c r="H47" i="20" s="1"/>
  <c r="C47" i="20"/>
  <c r="E47" i="20" s="1"/>
  <c r="G45" i="20"/>
  <c r="J45" i="20" s="1"/>
  <c r="F45" i="20"/>
  <c r="C45" i="20"/>
  <c r="E45" i="20" s="1"/>
  <c r="G43" i="20"/>
  <c r="J43" i="20" s="1"/>
  <c r="F43" i="20"/>
  <c r="C43" i="20"/>
  <c r="G41" i="20"/>
  <c r="C41" i="20"/>
  <c r="E41" i="20" s="1"/>
  <c r="G39" i="20"/>
  <c r="H39" i="20" s="1"/>
  <c r="G37" i="20"/>
  <c r="H37" i="20" s="1"/>
  <c r="G35" i="20"/>
  <c r="F35" i="20"/>
  <c r="C35" i="20"/>
  <c r="G33" i="20"/>
  <c r="J33" i="20" s="1"/>
  <c r="F33" i="20"/>
  <c r="C33" i="20"/>
  <c r="E33" i="20" s="1"/>
  <c r="G31" i="20"/>
  <c r="F31" i="20"/>
  <c r="C31" i="20"/>
  <c r="E31" i="20" s="1"/>
  <c r="C32" i="20" s="1"/>
  <c r="G29" i="20"/>
  <c r="F29" i="20"/>
  <c r="C29" i="20"/>
  <c r="G27" i="20"/>
  <c r="F27" i="20"/>
  <c r="C27" i="20"/>
  <c r="E27" i="20" s="1"/>
  <c r="C28" i="20" s="1"/>
  <c r="G25" i="20"/>
  <c r="J25" i="20" s="1"/>
  <c r="F25" i="20"/>
  <c r="C25" i="20"/>
  <c r="E25" i="20" s="1"/>
  <c r="G23" i="20"/>
  <c r="J23" i="20" s="1"/>
  <c r="F23" i="20"/>
  <c r="C23" i="20"/>
  <c r="E23" i="20" s="1"/>
  <c r="G21" i="20"/>
  <c r="J21" i="20" s="1"/>
  <c r="F21" i="20"/>
  <c r="C21" i="20"/>
  <c r="G19" i="20"/>
  <c r="J19" i="20" s="1"/>
  <c r="F19" i="20"/>
  <c r="C19" i="20"/>
  <c r="E19" i="20" s="1"/>
  <c r="G17" i="20"/>
  <c r="J17" i="20" s="1"/>
  <c r="F17" i="20"/>
  <c r="C17" i="20"/>
  <c r="E17" i="20" s="1"/>
  <c r="G15" i="20"/>
  <c r="J15" i="20" s="1"/>
  <c r="C15" i="20"/>
  <c r="I15" i="20" s="1"/>
  <c r="G13" i="20"/>
  <c r="J13" i="20" s="1"/>
  <c r="F13" i="20"/>
  <c r="C13" i="20"/>
  <c r="G11" i="20"/>
  <c r="J11" i="20" s="1"/>
  <c r="F11" i="20"/>
  <c r="C11" i="20"/>
  <c r="G9" i="20"/>
  <c r="J9" i="20" s="1"/>
  <c r="F9" i="20"/>
  <c r="C9" i="20"/>
  <c r="G7" i="20"/>
  <c r="J7" i="20" s="1"/>
  <c r="G17" i="19"/>
  <c r="J17" i="19" s="1"/>
  <c r="G15" i="19"/>
  <c r="G55" i="19"/>
  <c r="J55" i="19" s="1"/>
  <c r="G53" i="19"/>
  <c r="J53" i="19" s="1"/>
  <c r="F53" i="19"/>
  <c r="H53" i="19" s="1"/>
  <c r="G54" i="19" s="1"/>
  <c r="G51" i="19"/>
  <c r="J51" i="19" s="1"/>
  <c r="F51" i="19"/>
  <c r="H51" i="19" s="1"/>
  <c r="F52" i="19" s="1"/>
  <c r="G49" i="19"/>
  <c r="G47" i="19"/>
  <c r="J47" i="19" s="1"/>
  <c r="F47" i="19"/>
  <c r="G45" i="19"/>
  <c r="J45" i="19" s="1"/>
  <c r="F45" i="19"/>
  <c r="G43" i="19"/>
  <c r="J43" i="19" s="1"/>
  <c r="F43" i="19"/>
  <c r="G41" i="19"/>
  <c r="J41" i="19" s="1"/>
  <c r="G39" i="19"/>
  <c r="J39" i="19" s="1"/>
  <c r="K39" i="19" s="1"/>
  <c r="G37" i="19"/>
  <c r="J37" i="19" s="1"/>
  <c r="G33" i="19"/>
  <c r="J33" i="19" s="1"/>
  <c r="G35" i="19"/>
  <c r="J35" i="19" s="1"/>
  <c r="F35" i="19"/>
  <c r="F33" i="19"/>
  <c r="H33" i="19" s="1"/>
  <c r="G34" i="19" s="1"/>
  <c r="G31" i="19"/>
  <c r="F31" i="19"/>
  <c r="H31" i="19" s="1"/>
  <c r="G32" i="19" s="1"/>
  <c r="G29" i="19"/>
  <c r="J29" i="19" s="1"/>
  <c r="F29" i="19"/>
  <c r="G27" i="19"/>
  <c r="J27" i="19" s="1"/>
  <c r="F27" i="19"/>
  <c r="G25" i="19"/>
  <c r="J25" i="19" s="1"/>
  <c r="F25" i="19"/>
  <c r="G23" i="19"/>
  <c r="J23" i="19" s="1"/>
  <c r="F23" i="19"/>
  <c r="G21" i="19"/>
  <c r="J21" i="19" s="1"/>
  <c r="F21" i="19"/>
  <c r="G19" i="19"/>
  <c r="J19" i="19" s="1"/>
  <c r="F19" i="19"/>
  <c r="F17" i="19"/>
  <c r="G13" i="19"/>
  <c r="J13" i="19" s="1"/>
  <c r="F13" i="19"/>
  <c r="H13" i="19" s="1"/>
  <c r="F14" i="19" s="1"/>
  <c r="G11" i="19"/>
  <c r="J11" i="19" s="1"/>
  <c r="G9" i="19"/>
  <c r="J9" i="19" s="1"/>
  <c r="F9" i="19"/>
  <c r="G7" i="19"/>
  <c r="J7" i="19" s="1"/>
  <c r="C55" i="19"/>
  <c r="C53" i="19"/>
  <c r="E53" i="19" s="1"/>
  <c r="C51" i="19"/>
  <c r="E51" i="19" s="1"/>
  <c r="C49" i="19"/>
  <c r="E49" i="19"/>
  <c r="C50" i="19" s="1"/>
  <c r="C47" i="19"/>
  <c r="E47" i="19" s="1"/>
  <c r="C45" i="19"/>
  <c r="E45" i="19" s="1"/>
  <c r="C43" i="19"/>
  <c r="E43" i="19" s="1"/>
  <c r="C44" i="19" s="1"/>
  <c r="C41" i="19"/>
  <c r="E41" i="19" s="1"/>
  <c r="C35" i="19"/>
  <c r="C33" i="19"/>
  <c r="E33" i="19" s="1"/>
  <c r="C31" i="19"/>
  <c r="E31" i="19"/>
  <c r="C29" i="19"/>
  <c r="E29" i="19" s="1"/>
  <c r="C27" i="19"/>
  <c r="C25" i="19"/>
  <c r="E25" i="19" s="1"/>
  <c r="C26" i="19" s="1"/>
  <c r="C23" i="19"/>
  <c r="E23" i="19" s="1"/>
  <c r="C21" i="19"/>
  <c r="E21" i="19" s="1"/>
  <c r="C22" i="19" s="1"/>
  <c r="C19" i="19"/>
  <c r="E19" i="19" s="1"/>
  <c r="C17" i="19"/>
  <c r="E17" i="19" s="1"/>
  <c r="C18" i="19" s="1"/>
  <c r="C15" i="19"/>
  <c r="E15" i="19" s="1"/>
  <c r="C13" i="19"/>
  <c r="C9" i="19"/>
  <c r="C11" i="19"/>
  <c r="I11" i="19" s="1"/>
  <c r="J38" i="39"/>
  <c r="I54" i="41"/>
  <c r="J54" i="41" s="1"/>
  <c r="D54" i="41"/>
  <c r="C54" i="41"/>
  <c r="G54" i="41" s="1"/>
  <c r="D55" i="41" s="1"/>
  <c r="I52" i="41"/>
  <c r="J52" i="41"/>
  <c r="D52" i="41"/>
  <c r="G52" i="41" s="1"/>
  <c r="D53" i="41" s="1"/>
  <c r="I50" i="41"/>
  <c r="J50" i="41"/>
  <c r="I51" i="41" s="1"/>
  <c r="E50" i="41"/>
  <c r="M50" i="41" s="1"/>
  <c r="C50" i="41"/>
  <c r="K50" i="41" s="1"/>
  <c r="I48" i="41"/>
  <c r="D48" i="41"/>
  <c r="C48" i="41"/>
  <c r="I46" i="41"/>
  <c r="L46" i="41" s="1"/>
  <c r="D46" i="41"/>
  <c r="C46" i="41"/>
  <c r="K46" i="41" s="1"/>
  <c r="I44" i="41"/>
  <c r="F44" i="41"/>
  <c r="N44" i="41" s="1"/>
  <c r="R65" i="42" s="1"/>
  <c r="D44" i="41"/>
  <c r="G44" i="41" s="1"/>
  <c r="C44" i="41"/>
  <c r="K44" i="41" s="1"/>
  <c r="O65" i="42" s="1"/>
  <c r="I42" i="41"/>
  <c r="H42" i="41"/>
  <c r="J42" i="41" s="1"/>
  <c r="I43" i="41" s="1"/>
  <c r="D42" i="41"/>
  <c r="G42" i="41" s="1"/>
  <c r="I40" i="41"/>
  <c r="J40" i="41" s="1"/>
  <c r="H40" i="41"/>
  <c r="E40" i="41"/>
  <c r="M40" i="41" s="1"/>
  <c r="Q62" i="42" s="1"/>
  <c r="D40" i="41"/>
  <c r="D38" i="41"/>
  <c r="G38" i="41"/>
  <c r="D39" i="41" s="1"/>
  <c r="I36" i="41"/>
  <c r="D36" i="41"/>
  <c r="G36" i="41" s="1"/>
  <c r="D37" i="41" s="1"/>
  <c r="I34" i="41"/>
  <c r="H34" i="41"/>
  <c r="D34" i="41"/>
  <c r="L34" i="41" s="1"/>
  <c r="P61" i="42" s="1"/>
  <c r="C34" i="41"/>
  <c r="K34" i="41" s="1"/>
  <c r="O61" i="42" s="1"/>
  <c r="I32" i="41"/>
  <c r="J32" i="41" s="1"/>
  <c r="I33" i="41" s="1"/>
  <c r="D32" i="41"/>
  <c r="I30" i="41"/>
  <c r="H30" i="41"/>
  <c r="F30" i="41"/>
  <c r="N30" i="41" s="1"/>
  <c r="D30" i="41"/>
  <c r="C30" i="41"/>
  <c r="I28" i="41"/>
  <c r="H28" i="41"/>
  <c r="J28" i="41" s="1"/>
  <c r="I29" i="41" s="1"/>
  <c r="D28" i="41"/>
  <c r="C28" i="41"/>
  <c r="I26" i="41"/>
  <c r="J26" i="41" s="1"/>
  <c r="N26" i="41"/>
  <c r="D26" i="41"/>
  <c r="I24" i="41"/>
  <c r="L24" i="41" s="1"/>
  <c r="H24" i="41"/>
  <c r="D24" i="41"/>
  <c r="C24" i="41"/>
  <c r="I22" i="41"/>
  <c r="H22" i="41"/>
  <c r="D22" i="41"/>
  <c r="C22" i="41"/>
  <c r="I20" i="41"/>
  <c r="L20" i="41" s="1"/>
  <c r="H20" i="41"/>
  <c r="C20" i="41"/>
  <c r="G20" i="41" s="1"/>
  <c r="I18" i="41"/>
  <c r="J18" i="41" s="1"/>
  <c r="D18" i="41"/>
  <c r="G18" i="41" s="1"/>
  <c r="O10" i="42" s="1"/>
  <c r="I16" i="41"/>
  <c r="H16" i="41"/>
  <c r="D16" i="41"/>
  <c r="C16" i="41"/>
  <c r="G16" i="41" s="1"/>
  <c r="F17" i="41" s="1"/>
  <c r="I14" i="41"/>
  <c r="J14" i="41"/>
  <c r="I15" i="41" s="1"/>
  <c r="D14" i="41"/>
  <c r="C14" i="41"/>
  <c r="I12" i="41"/>
  <c r="L12" i="41" s="1"/>
  <c r="P64" i="42" s="1"/>
  <c r="H12" i="41"/>
  <c r="E12" i="41"/>
  <c r="M12" i="41" s="1"/>
  <c r="D12" i="41"/>
  <c r="C12" i="41"/>
  <c r="I10" i="41"/>
  <c r="L10" i="41" s="1"/>
  <c r="C10" i="41"/>
  <c r="I8" i="41"/>
  <c r="H8" i="41"/>
  <c r="D8" i="41"/>
  <c r="C8" i="41"/>
  <c r="K8" i="41" s="1"/>
  <c r="I6" i="41"/>
  <c r="J6" i="41" s="1"/>
  <c r="I7" i="41" s="1"/>
  <c r="D6" i="41"/>
  <c r="C6" i="41"/>
  <c r="K6" i="41" s="1"/>
  <c r="I54" i="39"/>
  <c r="J54" i="39" s="1"/>
  <c r="I55" i="39" s="1"/>
  <c r="D54" i="39"/>
  <c r="C54" i="39"/>
  <c r="K54" i="39" s="1"/>
  <c r="I52" i="39"/>
  <c r="D52" i="39"/>
  <c r="G52" i="39" s="1"/>
  <c r="I50" i="39"/>
  <c r="L50" i="39" s="1"/>
  <c r="E50" i="39"/>
  <c r="C50" i="39"/>
  <c r="K50" i="39" s="1"/>
  <c r="I48" i="39"/>
  <c r="J48" i="39" s="1"/>
  <c r="I49" i="39" s="1"/>
  <c r="D48" i="39"/>
  <c r="C48" i="39"/>
  <c r="I46" i="39"/>
  <c r="J46" i="39" s="1"/>
  <c r="D46" i="39"/>
  <c r="L46" i="39" s="1"/>
  <c r="C46" i="39"/>
  <c r="I44" i="39"/>
  <c r="F44" i="39"/>
  <c r="N44" i="39" s="1"/>
  <c r="D44" i="39"/>
  <c r="C44" i="39"/>
  <c r="K44" i="39" s="1"/>
  <c r="O66" i="40" s="1"/>
  <c r="I42" i="39"/>
  <c r="J42" i="39" s="1"/>
  <c r="H42" i="39"/>
  <c r="D42" i="39"/>
  <c r="C42" i="39"/>
  <c r="I40" i="39"/>
  <c r="H40" i="39"/>
  <c r="E40" i="39"/>
  <c r="M40" i="39" s="1"/>
  <c r="Q62" i="40" s="1"/>
  <c r="D40" i="39"/>
  <c r="C40" i="39"/>
  <c r="D38" i="39"/>
  <c r="L38" i="39" s="1"/>
  <c r="O38" i="39" s="1"/>
  <c r="I36" i="39"/>
  <c r="J36" i="39" s="1"/>
  <c r="D36" i="39"/>
  <c r="I34" i="39"/>
  <c r="J34" i="39" s="1"/>
  <c r="H34" i="39"/>
  <c r="D34" i="39"/>
  <c r="C34" i="39"/>
  <c r="I32" i="39"/>
  <c r="J32" i="39" s="1"/>
  <c r="I33" i="39" s="1"/>
  <c r="D32" i="39"/>
  <c r="G32" i="39" s="1"/>
  <c r="D33" i="39" s="1"/>
  <c r="I30" i="39"/>
  <c r="H30" i="39"/>
  <c r="F30" i="39"/>
  <c r="N30" i="39" s="1"/>
  <c r="D30" i="39"/>
  <c r="C30" i="39"/>
  <c r="G30" i="39" s="1"/>
  <c r="I28" i="39"/>
  <c r="H28" i="39"/>
  <c r="J28" i="39" s="1"/>
  <c r="D28" i="39"/>
  <c r="C28" i="39"/>
  <c r="I26" i="39"/>
  <c r="J26" i="39" s="1"/>
  <c r="O36" i="40" s="1"/>
  <c r="F26" i="39"/>
  <c r="N26" i="39" s="1"/>
  <c r="D26" i="39"/>
  <c r="I24" i="39"/>
  <c r="H24" i="39"/>
  <c r="D24" i="39"/>
  <c r="C24" i="39"/>
  <c r="I22" i="39"/>
  <c r="H22" i="39"/>
  <c r="D22" i="39"/>
  <c r="C22" i="39"/>
  <c r="I20" i="39"/>
  <c r="H20" i="39"/>
  <c r="C20" i="39"/>
  <c r="K20" i="39" s="1"/>
  <c r="I18" i="39"/>
  <c r="J18" i="39" s="1"/>
  <c r="I19" i="39" s="1"/>
  <c r="D18" i="39"/>
  <c r="G18" i="39" s="1"/>
  <c r="O9" i="40" s="1"/>
  <c r="I16" i="39"/>
  <c r="H16" i="39"/>
  <c r="D16" i="39"/>
  <c r="C16" i="39"/>
  <c r="I14" i="39"/>
  <c r="J14" i="39" s="1"/>
  <c r="D14" i="39"/>
  <c r="C14" i="39"/>
  <c r="K14" i="39" s="1"/>
  <c r="I12" i="39"/>
  <c r="H12" i="39"/>
  <c r="E12" i="39"/>
  <c r="D12" i="39"/>
  <c r="C12" i="39"/>
  <c r="I10" i="39"/>
  <c r="C10" i="39"/>
  <c r="K10" i="39" s="1"/>
  <c r="I8" i="39"/>
  <c r="H8" i="39"/>
  <c r="D8" i="39"/>
  <c r="C8" i="39"/>
  <c r="G8" i="39" s="1"/>
  <c r="I6" i="39"/>
  <c r="C12" i="43"/>
  <c r="D12" i="43"/>
  <c r="E12" i="43"/>
  <c r="H12" i="43"/>
  <c r="J12" i="43" s="1"/>
  <c r="I13" i="43" s="1"/>
  <c r="I12" i="43"/>
  <c r="D18" i="43"/>
  <c r="G18" i="43"/>
  <c r="O7" i="44" s="1"/>
  <c r="E40" i="43"/>
  <c r="M40" i="43" s="1"/>
  <c r="E50" i="43"/>
  <c r="D54" i="43"/>
  <c r="I54" i="43"/>
  <c r="J54" i="43"/>
  <c r="I55" i="43" s="1"/>
  <c r="C54" i="43"/>
  <c r="K54" i="43" s="1"/>
  <c r="D52" i="43"/>
  <c r="I52" i="43"/>
  <c r="J52" i="43" s="1"/>
  <c r="I53" i="43" s="1"/>
  <c r="I50" i="43"/>
  <c r="L50" i="43"/>
  <c r="C50" i="43"/>
  <c r="K50" i="43" s="1"/>
  <c r="I48" i="43"/>
  <c r="D48" i="43"/>
  <c r="C48" i="43"/>
  <c r="K48" i="43" s="1"/>
  <c r="I46" i="43"/>
  <c r="J46" i="43" s="1"/>
  <c r="D46" i="43"/>
  <c r="C46" i="43"/>
  <c r="F44" i="43"/>
  <c r="N44" i="43" s="1"/>
  <c r="I44" i="43"/>
  <c r="J44" i="43" s="1"/>
  <c r="I45" i="43" s="1"/>
  <c r="D44" i="43"/>
  <c r="L44" i="43" s="1"/>
  <c r="C44" i="43"/>
  <c r="K44" i="43" s="1"/>
  <c r="D42" i="43"/>
  <c r="I42" i="43"/>
  <c r="C42" i="43"/>
  <c r="H42" i="43"/>
  <c r="D40" i="43"/>
  <c r="I40" i="43"/>
  <c r="H40" i="43"/>
  <c r="J40" i="43" s="1"/>
  <c r="C40" i="43"/>
  <c r="D38" i="43"/>
  <c r="G38" i="43"/>
  <c r="D39" i="43" s="1"/>
  <c r="I36" i="43"/>
  <c r="J36" i="43" s="1"/>
  <c r="D36" i="43"/>
  <c r="G36" i="43" s="1"/>
  <c r="D34" i="43"/>
  <c r="I34" i="43"/>
  <c r="C34" i="43"/>
  <c r="H34" i="43"/>
  <c r="I32" i="43"/>
  <c r="J32" i="43" s="1"/>
  <c r="D32" i="43"/>
  <c r="F30" i="43"/>
  <c r="N30" i="43" s="1"/>
  <c r="D30" i="43"/>
  <c r="I30" i="43"/>
  <c r="H30" i="43"/>
  <c r="C30" i="43"/>
  <c r="D28" i="43"/>
  <c r="C28" i="43"/>
  <c r="I28" i="43"/>
  <c r="H28" i="43"/>
  <c r="F26" i="43"/>
  <c r="N26" i="43" s="1"/>
  <c r="I26" i="43"/>
  <c r="J26" i="43" s="1"/>
  <c r="D26" i="43"/>
  <c r="G26" i="43" s="1"/>
  <c r="D24" i="43"/>
  <c r="I24" i="43"/>
  <c r="J24" i="43" s="1"/>
  <c r="H25" i="43" s="1"/>
  <c r="H24" i="43"/>
  <c r="C24" i="43"/>
  <c r="K24" i="43" s="1"/>
  <c r="O66" i="44" s="1"/>
  <c r="I22" i="43"/>
  <c r="H22" i="43"/>
  <c r="J22" i="43" s="1"/>
  <c r="D22" i="43"/>
  <c r="C22" i="43"/>
  <c r="H20" i="43"/>
  <c r="I20" i="43"/>
  <c r="C20" i="43"/>
  <c r="G20" i="43" s="1"/>
  <c r="D21" i="43" s="1"/>
  <c r="I18" i="43"/>
  <c r="J18" i="43" s="1"/>
  <c r="I19" i="43" s="1"/>
  <c r="D16" i="43"/>
  <c r="I16" i="43"/>
  <c r="C16" i="43"/>
  <c r="H16" i="43"/>
  <c r="I14" i="43"/>
  <c r="J14" i="43" s="1"/>
  <c r="C14" i="43"/>
  <c r="K14" i="43" s="1"/>
  <c r="D14" i="43"/>
  <c r="I10" i="43"/>
  <c r="L10" i="43"/>
  <c r="C10" i="43"/>
  <c r="K10" i="43" s="1"/>
  <c r="C8" i="43"/>
  <c r="H8" i="43"/>
  <c r="I8" i="43"/>
  <c r="D8" i="43"/>
  <c r="C6" i="43"/>
  <c r="G6" i="43" s="1"/>
  <c r="I6" i="43"/>
  <c r="D6" i="43"/>
  <c r="Y44" i="24"/>
  <c r="J15" i="19"/>
  <c r="J31" i="19"/>
  <c r="E32" i="31"/>
  <c r="F10" i="31" s="1"/>
  <c r="C32" i="31"/>
  <c r="D9" i="31" s="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N30" i="28"/>
  <c r="T30" i="28"/>
  <c r="S30" i="28"/>
  <c r="R30" i="28"/>
  <c r="Q30" i="28"/>
  <c r="P30" i="28"/>
  <c r="AQ31" i="28" s="1"/>
  <c r="AQ32" i="28" s="1"/>
  <c r="O30" i="28"/>
  <c r="M30" i="28"/>
  <c r="L30" i="28"/>
  <c r="K30" i="28"/>
  <c r="J30" i="28"/>
  <c r="AK31" i="28" s="1"/>
  <c r="AK32" i="28" s="1"/>
  <c r="I30" i="28"/>
  <c r="H30" i="28"/>
  <c r="G30" i="28"/>
  <c r="F30" i="28"/>
  <c r="E30" i="28"/>
  <c r="AF31" i="28" s="1"/>
  <c r="AF32" i="28" s="1"/>
  <c r="D30" i="28"/>
  <c r="AE31" i="28" s="1"/>
  <c r="AE32" i="28" s="1"/>
  <c r="C30" i="28"/>
  <c r="AD31" i="28" s="1"/>
  <c r="AD32" i="28" s="1"/>
  <c r="U29" i="28"/>
  <c r="U28" i="28"/>
  <c r="U27" i="28"/>
  <c r="U26" i="28"/>
  <c r="U25" i="28"/>
  <c r="U24" i="28"/>
  <c r="U23" i="28"/>
  <c r="U22" i="28"/>
  <c r="U21" i="28"/>
  <c r="U20" i="28"/>
  <c r="U19" i="28"/>
  <c r="U18" i="28"/>
  <c r="U17" i="28"/>
  <c r="U16" i="28"/>
  <c r="U15" i="28"/>
  <c r="U14" i="28"/>
  <c r="U13" i="28"/>
  <c r="U12" i="28"/>
  <c r="U11" i="28"/>
  <c r="U10" i="28"/>
  <c r="U9" i="28"/>
  <c r="U8" i="28"/>
  <c r="U7" i="28"/>
  <c r="U6" i="28"/>
  <c r="U5" i="28"/>
  <c r="I30" i="26"/>
  <c r="AL31" i="26" s="1"/>
  <c r="AL32" i="26" s="1"/>
  <c r="X30" i="26"/>
  <c r="T30" i="26"/>
  <c r="S30" i="26"/>
  <c r="R30" i="26"/>
  <c r="Q30" i="26"/>
  <c r="P30" i="26"/>
  <c r="O30" i="26"/>
  <c r="N30" i="26"/>
  <c r="M30" i="26"/>
  <c r="L30" i="26"/>
  <c r="AO31" i="26" s="1"/>
  <c r="AO32" i="26" s="1"/>
  <c r="K30" i="26"/>
  <c r="AN31" i="26" s="1"/>
  <c r="AN32" i="26" s="1"/>
  <c r="J30" i="26"/>
  <c r="D30" i="26"/>
  <c r="H30" i="26"/>
  <c r="AK31" i="26" s="1"/>
  <c r="AK32" i="26" s="1"/>
  <c r="G30" i="26"/>
  <c r="F30" i="26"/>
  <c r="AI31" i="26" s="1"/>
  <c r="AI32" i="26" s="1"/>
  <c r="E30" i="26"/>
  <c r="AH31" i="26" s="1"/>
  <c r="AH32" i="26" s="1"/>
  <c r="C30" i="26"/>
  <c r="AF31" i="26" s="1"/>
  <c r="AF32" i="26" s="1"/>
  <c r="U29" i="26"/>
  <c r="U28" i="26"/>
  <c r="U27" i="26"/>
  <c r="U26" i="26"/>
  <c r="U25" i="26"/>
  <c r="U24" i="26"/>
  <c r="U23" i="26"/>
  <c r="U22" i="30" s="1"/>
  <c r="U22" i="26"/>
  <c r="U21" i="26"/>
  <c r="U20" i="26"/>
  <c r="U19" i="26"/>
  <c r="U18" i="26"/>
  <c r="U17" i="26"/>
  <c r="U16" i="26"/>
  <c r="U15" i="26"/>
  <c r="U14" i="30" s="1"/>
  <c r="U14" i="26"/>
  <c r="U13" i="26"/>
  <c r="U12" i="26"/>
  <c r="U11" i="26"/>
  <c r="U10" i="26"/>
  <c r="U9" i="30" s="1"/>
  <c r="U9" i="26"/>
  <c r="U8" i="26"/>
  <c r="U7" i="26"/>
  <c r="U6" i="30" s="1"/>
  <c r="U6" i="26"/>
  <c r="U5" i="26"/>
  <c r="Y43" i="24"/>
  <c r="S30" i="24"/>
  <c r="Y47" i="24" s="1"/>
  <c r="R30" i="24"/>
  <c r="Y58" i="24" s="1"/>
  <c r="Q30" i="24"/>
  <c r="Y51" i="24" s="1"/>
  <c r="Y60" i="24"/>
  <c r="Y52" i="24"/>
  <c r="Y59" i="24"/>
  <c r="Y56" i="24"/>
  <c r="Y48" i="24"/>
  <c r="Y49" i="24"/>
  <c r="Y57" i="24"/>
  <c r="Y55" i="24"/>
  <c r="Y61" i="24"/>
  <c r="T29" i="24"/>
  <c r="T28" i="24"/>
  <c r="T27" i="24"/>
  <c r="T26" i="24"/>
  <c r="T25" i="24"/>
  <c r="T24" i="24"/>
  <c r="T23" i="24"/>
  <c r="T22" i="24"/>
  <c r="T21" i="24"/>
  <c r="T20" i="24"/>
  <c r="T19" i="24"/>
  <c r="T18" i="24"/>
  <c r="T17" i="24"/>
  <c r="T16" i="24"/>
  <c r="T15" i="24"/>
  <c r="T14" i="24"/>
  <c r="T13" i="24"/>
  <c r="T12" i="24"/>
  <c r="T11" i="24"/>
  <c r="T10" i="24"/>
  <c r="T9" i="24"/>
  <c r="T8" i="24"/>
  <c r="T5" i="24"/>
  <c r="T6" i="24"/>
  <c r="T7" i="24"/>
  <c r="J6" i="43"/>
  <c r="I7" i="43" s="1"/>
  <c r="K48" i="39"/>
  <c r="L12" i="43"/>
  <c r="L40" i="39"/>
  <c r="P62" i="40" s="1"/>
  <c r="J50" i="43"/>
  <c r="I51" i="43" s="1"/>
  <c r="K12" i="39"/>
  <c r="O64" i="40" s="1"/>
  <c r="L50" i="41"/>
  <c r="H27" i="19"/>
  <c r="G28" i="19" s="1"/>
  <c r="I35" i="20"/>
  <c r="L38" i="43"/>
  <c r="O38" i="43" s="1"/>
  <c r="L39" i="43" s="1"/>
  <c r="I19" i="20"/>
  <c r="L18" i="43"/>
  <c r="L40" i="43"/>
  <c r="L14" i="41"/>
  <c r="K40" i="41"/>
  <c r="O62" i="42" s="1"/>
  <c r="J30" i="41"/>
  <c r="K20" i="41"/>
  <c r="K28" i="41"/>
  <c r="L30" i="39"/>
  <c r="J10" i="43"/>
  <c r="I11" i="43" s="1"/>
  <c r="J22" i="39"/>
  <c r="H23" i="39" s="1"/>
  <c r="K28" i="43"/>
  <c r="O63" i="44" s="1"/>
  <c r="I43" i="19"/>
  <c r="K30" i="43"/>
  <c r="F14" i="23"/>
  <c r="D15" i="23" s="1"/>
  <c r="F22" i="23"/>
  <c r="E23" i="23" s="1"/>
  <c r="F46" i="23"/>
  <c r="E47" i="23" s="1"/>
  <c r="K22" i="39"/>
  <c r="O63" i="40" s="1"/>
  <c r="F30" i="23"/>
  <c r="D31" i="23" s="1"/>
  <c r="L38" i="41"/>
  <c r="I29" i="20"/>
  <c r="L32" i="39"/>
  <c r="L18" i="41"/>
  <c r="P66" i="42" s="1"/>
  <c r="J50" i="39"/>
  <c r="I51" i="39" s="1"/>
  <c r="M50" i="43"/>
  <c r="J20" i="41"/>
  <c r="I21" i="41" s="1"/>
  <c r="H43" i="20"/>
  <c r="F44" i="20" s="1"/>
  <c r="D7" i="39"/>
  <c r="C45" i="23"/>
  <c r="F44" i="23"/>
  <c r="E45" i="23" s="1"/>
  <c r="J10" i="39"/>
  <c r="L10" i="39"/>
  <c r="M12" i="39"/>
  <c r="Q64" i="40" s="1"/>
  <c r="L22" i="39"/>
  <c r="G22" i="39"/>
  <c r="G28" i="41"/>
  <c r="D29" i="41" s="1"/>
  <c r="J46" i="41"/>
  <c r="I47" i="41" s="1"/>
  <c r="J15" i="21"/>
  <c r="E35" i="19"/>
  <c r="I35" i="19"/>
  <c r="C18" i="22"/>
  <c r="F8" i="23"/>
  <c r="D9" i="23" s="1"/>
  <c r="J40" i="39"/>
  <c r="H29" i="20"/>
  <c r="C31" i="23"/>
  <c r="K24" i="41"/>
  <c r="G24" i="41"/>
  <c r="O9" i="42" s="1"/>
  <c r="L52" i="41"/>
  <c r="O52" i="41" s="1"/>
  <c r="G48" i="41"/>
  <c r="C49" i="41" s="1"/>
  <c r="K48" i="41"/>
  <c r="H23" i="20"/>
  <c r="F24" i="20" s="1"/>
  <c r="G10" i="41"/>
  <c r="C11" i="41" s="1"/>
  <c r="K10" i="41"/>
  <c r="G14" i="41"/>
  <c r="C15" i="41" s="1"/>
  <c r="K14" i="41"/>
  <c r="L48" i="41"/>
  <c r="O48" i="41" s="1"/>
  <c r="K49" i="41" s="1"/>
  <c r="F52" i="22"/>
  <c r="I53" i="21"/>
  <c r="J48" i="41"/>
  <c r="F22" i="22"/>
  <c r="G46" i="22"/>
  <c r="G52" i="22"/>
  <c r="C15" i="23"/>
  <c r="G6" i="41"/>
  <c r="C7" i="41" s="1"/>
  <c r="J12" i="41"/>
  <c r="I13" i="41" s="1"/>
  <c r="L28" i="41"/>
  <c r="G50" i="41"/>
  <c r="L32" i="41"/>
  <c r="G10" i="22"/>
  <c r="T49" i="28"/>
  <c r="T48" i="26"/>
  <c r="E19" i="21"/>
  <c r="C20" i="21" s="1"/>
  <c r="E21" i="21"/>
  <c r="C22" i="21" s="1"/>
  <c r="H53" i="20"/>
  <c r="F54" i="20" s="1"/>
  <c r="E9" i="21"/>
  <c r="C10" i="21" s="1"/>
  <c r="H53" i="21"/>
  <c r="F54" i="21" s="1"/>
  <c r="C13" i="23"/>
  <c r="C29" i="23"/>
  <c r="C47" i="23"/>
  <c r="E31" i="21"/>
  <c r="C32" i="21" s="1"/>
  <c r="E55" i="20"/>
  <c r="C56" i="20" s="1"/>
  <c r="H7" i="20"/>
  <c r="G8" i="20" s="1"/>
  <c r="E13" i="20"/>
  <c r="C14" i="20" s="1"/>
  <c r="E35" i="20"/>
  <c r="C36" i="20" s="1"/>
  <c r="E29" i="20"/>
  <c r="C30" i="20" s="1"/>
  <c r="H45" i="19"/>
  <c r="F46" i="19" s="1"/>
  <c r="H7" i="19"/>
  <c r="G8" i="19" s="1"/>
  <c r="H15" i="19"/>
  <c r="H23" i="19"/>
  <c r="G24" i="19" s="1"/>
  <c r="H19" i="19"/>
  <c r="F20" i="19" s="1"/>
  <c r="I49" i="19"/>
  <c r="E15" i="23"/>
  <c r="D9" i="39"/>
  <c r="I41" i="39"/>
  <c r="I11" i="39"/>
  <c r="H41" i="39"/>
  <c r="C51" i="41"/>
  <c r="E51" i="41"/>
  <c r="D7" i="41"/>
  <c r="O14" i="41"/>
  <c r="G15" i="41" s="1"/>
  <c r="I49" i="41"/>
  <c r="H13" i="41"/>
  <c r="G20" i="19"/>
  <c r="E55" i="19"/>
  <c r="C56" i="19" s="1"/>
  <c r="F40" i="27"/>
  <c r="C11" i="27"/>
  <c r="C25" i="27"/>
  <c r="C43" i="27"/>
  <c r="C9" i="27"/>
  <c r="C49" i="25"/>
  <c r="C43" i="23"/>
  <c r="C54" i="19"/>
  <c r="F19" i="31"/>
  <c r="J29" i="30"/>
  <c r="M80" i="27"/>
  <c r="K82" i="27"/>
  <c r="L81" i="27"/>
  <c r="L79" i="27"/>
  <c r="K80" i="27"/>
  <c r="L80" i="27"/>
  <c r="L78" i="27"/>
  <c r="M79" i="27"/>
  <c r="L77" i="27"/>
  <c r="K84" i="25"/>
  <c r="L84" i="25"/>
  <c r="M84" i="25"/>
  <c r="K82" i="23"/>
  <c r="L84" i="23"/>
  <c r="L81" i="23"/>
  <c r="M83" i="23"/>
  <c r="M84" i="23"/>
  <c r="M81" i="23"/>
  <c r="K80" i="23"/>
  <c r="L80" i="23"/>
  <c r="K83" i="23"/>
  <c r="K84" i="23"/>
  <c r="K81" i="23"/>
  <c r="M82" i="23"/>
  <c r="M80" i="23"/>
  <c r="L85" i="23"/>
  <c r="E9" i="19"/>
  <c r="C10" i="19" s="1"/>
  <c r="L82" i="27"/>
  <c r="K81" i="27"/>
  <c r="M81" i="27"/>
  <c r="K78" i="27"/>
  <c r="M77" i="27"/>
  <c r="K79" i="27"/>
  <c r="M78" i="27"/>
  <c r="K85" i="23"/>
  <c r="M85" i="23"/>
  <c r="I47" i="43"/>
  <c r="L20" i="43"/>
  <c r="O50" i="41"/>
  <c r="L51" i="41" s="1"/>
  <c r="C21" i="41"/>
  <c r="I27" i="39"/>
  <c r="I15" i="39"/>
  <c r="F18" i="27"/>
  <c r="F24" i="27"/>
  <c r="F6" i="22"/>
  <c r="G44" i="20"/>
  <c r="I7" i="20"/>
  <c r="F12" i="31" l="1"/>
  <c r="I29" i="39"/>
  <c r="H29" i="39"/>
  <c r="C17" i="41"/>
  <c r="I49" i="21"/>
  <c r="F26" i="27"/>
  <c r="F26" i="31"/>
  <c r="C29" i="41"/>
  <c r="C48" i="22"/>
  <c r="J24" i="41"/>
  <c r="H25" i="41" s="1"/>
  <c r="F8" i="31"/>
  <c r="F6" i="27"/>
  <c r="E7" i="27" s="1"/>
  <c r="F38" i="27"/>
  <c r="F30" i="31"/>
  <c r="I23" i="39"/>
  <c r="G26" i="39"/>
  <c r="D27" i="39" s="1"/>
  <c r="J8" i="41"/>
  <c r="I9" i="41" s="1"/>
  <c r="F29" i="31"/>
  <c r="G32" i="31"/>
  <c r="F11" i="31"/>
  <c r="F24" i="31"/>
  <c r="C25" i="41"/>
  <c r="C9" i="39"/>
  <c r="O28" i="41"/>
  <c r="L29" i="41" s="1"/>
  <c r="F32" i="31"/>
  <c r="L6" i="43"/>
  <c r="L46" i="43"/>
  <c r="F25" i="31"/>
  <c r="F7" i="31"/>
  <c r="I25" i="43"/>
  <c r="O10" i="41"/>
  <c r="L11" i="41" s="1"/>
  <c r="I13" i="19"/>
  <c r="K13" i="19" s="1"/>
  <c r="C51" i="27"/>
  <c r="F22" i="31"/>
  <c r="K8" i="39"/>
  <c r="T50" i="26"/>
  <c r="H21" i="41"/>
  <c r="T40" i="26"/>
  <c r="AU31" i="26"/>
  <c r="AU32" i="26" s="1"/>
  <c r="J8" i="43"/>
  <c r="I9" i="43" s="1"/>
  <c r="F23" i="31"/>
  <c r="D25" i="27"/>
  <c r="O18" i="27"/>
  <c r="P18" i="27" s="1"/>
  <c r="C11" i="23"/>
  <c r="L6" i="41"/>
  <c r="O6" i="41" s="1"/>
  <c r="F28" i="31"/>
  <c r="E19" i="27"/>
  <c r="O15" i="27"/>
  <c r="P15" i="27" s="1"/>
  <c r="I25" i="41"/>
  <c r="L18" i="39"/>
  <c r="F13" i="31"/>
  <c r="T53" i="28"/>
  <c r="K8" i="43"/>
  <c r="O65" i="44" s="1"/>
  <c r="G12" i="43"/>
  <c r="I25" i="19"/>
  <c r="F36" i="23"/>
  <c r="E37" i="23" s="1"/>
  <c r="F6" i="31"/>
  <c r="H31" i="41"/>
  <c r="I47" i="39"/>
  <c r="F17" i="31"/>
  <c r="F27" i="31"/>
  <c r="L34" i="39"/>
  <c r="P61" i="40" s="1"/>
  <c r="I15" i="43"/>
  <c r="F15" i="31"/>
  <c r="G38" i="39"/>
  <c r="D39" i="39" s="1"/>
  <c r="F9" i="31"/>
  <c r="L16" i="39"/>
  <c r="D41" i="27"/>
  <c r="O26" i="27"/>
  <c r="P26" i="27" s="1"/>
  <c r="F20" i="31"/>
  <c r="F16" i="31"/>
  <c r="I9" i="19"/>
  <c r="I29" i="19"/>
  <c r="C15" i="27"/>
  <c r="F46" i="27"/>
  <c r="O29" i="27" s="1"/>
  <c r="P29" i="27" s="1"/>
  <c r="L39" i="39"/>
  <c r="F18" i="31"/>
  <c r="F21" i="31"/>
  <c r="O24" i="41"/>
  <c r="F14" i="31"/>
  <c r="L52" i="43"/>
  <c r="O52" i="43" s="1"/>
  <c r="J53" i="43" s="1"/>
  <c r="L36" i="39"/>
  <c r="O36" i="39" s="1"/>
  <c r="U10" i="30"/>
  <c r="F22" i="27"/>
  <c r="C33" i="27"/>
  <c r="F12" i="27"/>
  <c r="O12" i="27" s="1"/>
  <c r="P12" i="27" s="1"/>
  <c r="T56" i="26"/>
  <c r="AV31" i="26"/>
  <c r="AV32" i="26" s="1"/>
  <c r="T46" i="26"/>
  <c r="AW31" i="26"/>
  <c r="AW32" i="26" s="1"/>
  <c r="T29" i="30"/>
  <c r="AX31" i="26"/>
  <c r="AX32" i="26" s="1"/>
  <c r="N29" i="30"/>
  <c r="AQ31" i="26"/>
  <c r="AQ32" i="26" s="1"/>
  <c r="T41" i="26"/>
  <c r="AR31" i="26"/>
  <c r="AR32" i="26" s="1"/>
  <c r="I29" i="30"/>
  <c r="T54" i="26"/>
  <c r="AM31" i="26"/>
  <c r="AM32" i="26" s="1"/>
  <c r="T61" i="26"/>
  <c r="AG31" i="26"/>
  <c r="AG32" i="26" s="1"/>
  <c r="T58" i="26"/>
  <c r="T45" i="26"/>
  <c r="AJ31" i="26"/>
  <c r="AJ32" i="26" s="1"/>
  <c r="T59" i="26"/>
  <c r="AS31" i="26"/>
  <c r="AS32" i="26" s="1"/>
  <c r="T57" i="26"/>
  <c r="AT31" i="26"/>
  <c r="AT32" i="26" s="1"/>
  <c r="T55" i="26"/>
  <c r="AP31" i="26"/>
  <c r="AP32" i="26" s="1"/>
  <c r="C9" i="25"/>
  <c r="C25" i="25"/>
  <c r="C41" i="25"/>
  <c r="Y42" i="24"/>
  <c r="C17" i="23"/>
  <c r="E38" i="21"/>
  <c r="I38" i="21"/>
  <c r="H43" i="21"/>
  <c r="G44" i="21" s="1"/>
  <c r="G42" i="22"/>
  <c r="I55" i="21"/>
  <c r="C26" i="21"/>
  <c r="J39" i="20"/>
  <c r="K39" i="20" s="1"/>
  <c r="I53" i="20"/>
  <c r="K53" i="20" s="1"/>
  <c r="H15" i="20"/>
  <c r="E53" i="20"/>
  <c r="C54" i="20" s="1"/>
  <c r="I18" i="22"/>
  <c r="H9" i="20"/>
  <c r="F10" i="20" s="1"/>
  <c r="C12" i="22"/>
  <c r="J22" i="22"/>
  <c r="F42" i="22"/>
  <c r="H35" i="19"/>
  <c r="G36" i="19" s="1"/>
  <c r="I33" i="19"/>
  <c r="K33" i="19" s="1"/>
  <c r="J34" i="19" s="1"/>
  <c r="H25" i="19"/>
  <c r="G26" i="19" s="1"/>
  <c r="I27" i="19"/>
  <c r="E11" i="19"/>
  <c r="C12" i="19" s="1"/>
  <c r="I53" i="19"/>
  <c r="K53" i="19" s="1"/>
  <c r="I23" i="19"/>
  <c r="K23" i="19" s="1"/>
  <c r="J24" i="19" s="1"/>
  <c r="I45" i="19"/>
  <c r="K45" i="19" s="1"/>
  <c r="F28" i="19"/>
  <c r="H43" i="19"/>
  <c r="G44" i="19" s="1"/>
  <c r="I23" i="43"/>
  <c r="I33" i="43"/>
  <c r="I17" i="43"/>
  <c r="L22" i="43"/>
  <c r="P62" i="44" s="1"/>
  <c r="I27" i="43"/>
  <c r="O37" i="44"/>
  <c r="I37" i="43"/>
  <c r="O35" i="44"/>
  <c r="H23" i="43"/>
  <c r="J16" i="43"/>
  <c r="O18" i="43"/>
  <c r="J19" i="43" s="1"/>
  <c r="P64" i="44"/>
  <c r="S64" i="44" s="1"/>
  <c r="G48" i="43"/>
  <c r="D49" i="43" s="1"/>
  <c r="C21" i="43"/>
  <c r="G50" i="43"/>
  <c r="G52" i="43"/>
  <c r="E56" i="43"/>
  <c r="G14" i="43"/>
  <c r="C15" i="43" s="1"/>
  <c r="G32" i="43"/>
  <c r="G42" i="43"/>
  <c r="D43" i="43" s="1"/>
  <c r="M51" i="41"/>
  <c r="J34" i="41"/>
  <c r="L54" i="41"/>
  <c r="I55" i="41"/>
  <c r="O34" i="41"/>
  <c r="K35" i="41" s="1"/>
  <c r="S61" i="42"/>
  <c r="J10" i="41"/>
  <c r="I11" i="41" s="1"/>
  <c r="I31" i="41"/>
  <c r="O34" i="42"/>
  <c r="I27" i="41"/>
  <c r="O37" i="42"/>
  <c r="K30" i="41"/>
  <c r="K42" i="41"/>
  <c r="L40" i="41"/>
  <c r="H43" i="41"/>
  <c r="H29" i="41"/>
  <c r="I53" i="41"/>
  <c r="F45" i="41"/>
  <c r="C45" i="41"/>
  <c r="D15" i="41"/>
  <c r="D49" i="41"/>
  <c r="K54" i="41"/>
  <c r="F56" i="41"/>
  <c r="O32" i="41"/>
  <c r="L33" i="41" s="1"/>
  <c r="G51" i="41"/>
  <c r="G40" i="41"/>
  <c r="E41" i="41" s="1"/>
  <c r="G22" i="41"/>
  <c r="O7" i="42" s="1"/>
  <c r="G26" i="41"/>
  <c r="F27" i="41" s="1"/>
  <c r="G30" i="41"/>
  <c r="D31" i="41" s="1"/>
  <c r="D43" i="41"/>
  <c r="C43" i="41"/>
  <c r="J29" i="41"/>
  <c r="D17" i="41"/>
  <c r="G8" i="41"/>
  <c r="D9" i="41" s="1"/>
  <c r="D25" i="41"/>
  <c r="M56" i="41"/>
  <c r="Q68" i="42" s="1"/>
  <c r="Q64" i="42"/>
  <c r="G12" i="41"/>
  <c r="L16" i="41"/>
  <c r="L42" i="41"/>
  <c r="L30" i="41"/>
  <c r="O18" i="41"/>
  <c r="J19" i="41" s="1"/>
  <c r="J15" i="41"/>
  <c r="G32" i="41"/>
  <c r="D33" i="41" s="1"/>
  <c r="O38" i="41"/>
  <c r="G39" i="41" s="1"/>
  <c r="D56" i="41"/>
  <c r="L26" i="41"/>
  <c r="O26" i="41" s="1"/>
  <c r="N27" i="41" s="1"/>
  <c r="O40" i="41"/>
  <c r="K41" i="41" s="1"/>
  <c r="P62" i="42"/>
  <c r="S62" i="42" s="1"/>
  <c r="C55" i="41"/>
  <c r="E55" i="41"/>
  <c r="C56" i="41"/>
  <c r="E56" i="41"/>
  <c r="G46" i="41"/>
  <c r="D47" i="41" s="1"/>
  <c r="G34" i="41"/>
  <c r="L15" i="41"/>
  <c r="O46" i="41"/>
  <c r="K47" i="41" s="1"/>
  <c r="K22" i="41"/>
  <c r="O63" i="42" s="1"/>
  <c r="C31" i="39"/>
  <c r="F31" i="39"/>
  <c r="D31" i="39"/>
  <c r="I37" i="39"/>
  <c r="O33" i="40"/>
  <c r="D23" i="39"/>
  <c r="O7" i="40"/>
  <c r="O22" i="39"/>
  <c r="P63" i="40"/>
  <c r="S63" i="40" s="1"/>
  <c r="G16" i="39"/>
  <c r="G34" i="39"/>
  <c r="H35" i="39"/>
  <c r="O32" i="40"/>
  <c r="O18" i="39"/>
  <c r="J19" i="39" s="1"/>
  <c r="P65" i="40"/>
  <c r="S65" i="40" s="1"/>
  <c r="L24" i="39"/>
  <c r="J20" i="39"/>
  <c r="L48" i="39"/>
  <c r="E56" i="39"/>
  <c r="K34" i="39"/>
  <c r="N56" i="39"/>
  <c r="R68" i="40" s="1"/>
  <c r="R67" i="40" s="1"/>
  <c r="R66" i="40"/>
  <c r="D22" i="31"/>
  <c r="D18" i="31"/>
  <c r="D29" i="31"/>
  <c r="D13" i="31"/>
  <c r="D28" i="31"/>
  <c r="D32" i="31"/>
  <c r="D30" i="31"/>
  <c r="D10" i="31"/>
  <c r="D15" i="31"/>
  <c r="D19" i="31"/>
  <c r="D16" i="31"/>
  <c r="D17" i="31"/>
  <c r="D26" i="31"/>
  <c r="D14" i="31"/>
  <c r="D25" i="31"/>
  <c r="D11" i="31"/>
  <c r="D23" i="31"/>
  <c r="D21" i="31"/>
  <c r="D8" i="31"/>
  <c r="D7" i="31"/>
  <c r="D12" i="31"/>
  <c r="D24" i="31"/>
  <c r="D27" i="31"/>
  <c r="D6" i="31"/>
  <c r="D20" i="31"/>
  <c r="F6" i="23"/>
  <c r="C9" i="23"/>
  <c r="F26" i="23"/>
  <c r="D27" i="23" s="1"/>
  <c r="F42" i="23"/>
  <c r="E43" i="23" s="1"/>
  <c r="F50" i="23"/>
  <c r="D51" i="23" s="1"/>
  <c r="C37" i="23"/>
  <c r="F20" i="23"/>
  <c r="E21" i="23" s="1"/>
  <c r="D47" i="23"/>
  <c r="F34" i="23"/>
  <c r="D35" i="23" s="1"/>
  <c r="F48" i="23"/>
  <c r="D49" i="23" s="1"/>
  <c r="H42" i="22"/>
  <c r="H37" i="21"/>
  <c r="G38" i="21" s="1"/>
  <c r="H11" i="21"/>
  <c r="C46" i="21"/>
  <c r="F40" i="22"/>
  <c r="H49" i="21"/>
  <c r="F50" i="21" s="1"/>
  <c r="E15" i="21"/>
  <c r="C54" i="22"/>
  <c r="I45" i="21"/>
  <c r="F16" i="22"/>
  <c r="F32" i="22"/>
  <c r="C44" i="22"/>
  <c r="G6" i="22"/>
  <c r="F12" i="22"/>
  <c r="F18" i="22"/>
  <c r="G28" i="22"/>
  <c r="J42" i="22"/>
  <c r="H41" i="20"/>
  <c r="K35" i="19"/>
  <c r="I36" i="19" s="1"/>
  <c r="F57" i="19"/>
  <c r="P155" i="19" s="1"/>
  <c r="P153" i="19" s="1"/>
  <c r="E13" i="19"/>
  <c r="H9" i="19"/>
  <c r="F10" i="19" s="1"/>
  <c r="H11" i="19"/>
  <c r="I51" i="19"/>
  <c r="F24" i="19"/>
  <c r="I17" i="19"/>
  <c r="K11" i="19"/>
  <c r="J12" i="19" s="1"/>
  <c r="F54" i="19"/>
  <c r="H29" i="19"/>
  <c r="G30" i="19" s="1"/>
  <c r="I41" i="19"/>
  <c r="K41" i="19" s="1"/>
  <c r="H34" i="19"/>
  <c r="C32" i="19"/>
  <c r="I55" i="19"/>
  <c r="K55" i="19" s="1"/>
  <c r="G52" i="19"/>
  <c r="C48" i="19"/>
  <c r="C46" i="19"/>
  <c r="G14" i="19"/>
  <c r="I21" i="19"/>
  <c r="K21" i="19" s="1"/>
  <c r="E22" i="19" s="1"/>
  <c r="H21" i="19"/>
  <c r="F22" i="19" s="1"/>
  <c r="I47" i="19"/>
  <c r="K9" i="19"/>
  <c r="J10" i="19" s="1"/>
  <c r="F34" i="19"/>
  <c r="H55" i="19"/>
  <c r="G56" i="19" s="1"/>
  <c r="G16" i="19"/>
  <c r="F16" i="19"/>
  <c r="G12" i="19"/>
  <c r="F12" i="19"/>
  <c r="J40" i="19"/>
  <c r="H47" i="19"/>
  <c r="G48" i="19" s="1"/>
  <c r="H41" i="19"/>
  <c r="H37" i="19"/>
  <c r="G38" i="19" s="1"/>
  <c r="I31" i="19"/>
  <c r="K31" i="19" s="1"/>
  <c r="H32" i="19" s="1"/>
  <c r="C36" i="19"/>
  <c r="G57" i="19"/>
  <c r="I34" i="19"/>
  <c r="H39" i="19"/>
  <c r="H40" i="19" s="1"/>
  <c r="H17" i="19"/>
  <c r="F18" i="19" s="1"/>
  <c r="T55" i="28"/>
  <c r="AT31" i="28"/>
  <c r="AT32" i="28" s="1"/>
  <c r="U11" i="30"/>
  <c r="U19" i="30"/>
  <c r="U27" i="30"/>
  <c r="T59" i="28"/>
  <c r="AV31" i="28"/>
  <c r="AV32" i="28" s="1"/>
  <c r="T48" i="28"/>
  <c r="AU31" i="28"/>
  <c r="AU32" i="28" s="1"/>
  <c r="AS31" i="28"/>
  <c r="AS32" i="28" s="1"/>
  <c r="T40" i="28"/>
  <c r="T56" i="28"/>
  <c r="AR31" i="28"/>
  <c r="AR32" i="28" s="1"/>
  <c r="T47" i="28"/>
  <c r="T62" i="28"/>
  <c r="U5" i="30"/>
  <c r="U13" i="30"/>
  <c r="U21" i="30"/>
  <c r="K29" i="30"/>
  <c r="T45" i="28"/>
  <c r="AM31" i="28"/>
  <c r="AM32" i="28" s="1"/>
  <c r="T46" i="28"/>
  <c r="AG31" i="28"/>
  <c r="AG32" i="28" s="1"/>
  <c r="T54" i="28"/>
  <c r="AN31" i="28"/>
  <c r="AN32" i="28" s="1"/>
  <c r="T42" i="28"/>
  <c r="AO31" i="28"/>
  <c r="AO32" i="28" s="1"/>
  <c r="T44" i="28"/>
  <c r="AH31" i="28"/>
  <c r="AH32" i="28" s="1"/>
  <c r="T41" i="28"/>
  <c r="AP31" i="28"/>
  <c r="AP32" i="28" s="1"/>
  <c r="T43" i="28"/>
  <c r="AI31" i="28"/>
  <c r="AI32" i="28" s="1"/>
  <c r="T58" i="28"/>
  <c r="T50" i="28"/>
  <c r="AL31" i="28"/>
  <c r="AL32" i="28" s="1"/>
  <c r="T57" i="28"/>
  <c r="AJ31" i="28"/>
  <c r="AJ32" i="28" s="1"/>
  <c r="D43" i="27"/>
  <c r="E43" i="27"/>
  <c r="D27" i="27"/>
  <c r="F48" i="27"/>
  <c r="C49" i="27"/>
  <c r="C35" i="27"/>
  <c r="C57" i="27"/>
  <c r="D19" i="27"/>
  <c r="F10" i="27"/>
  <c r="C17" i="27"/>
  <c r="D57" i="27"/>
  <c r="E41" i="27"/>
  <c r="C53" i="27"/>
  <c r="F36" i="27"/>
  <c r="C51" i="25"/>
  <c r="F22" i="25"/>
  <c r="D23" i="25" s="1"/>
  <c r="F18" i="25"/>
  <c r="E19" i="25" s="1"/>
  <c r="C35" i="25"/>
  <c r="F50" i="25"/>
  <c r="E51" i="25" s="1"/>
  <c r="C21" i="25"/>
  <c r="C37" i="25"/>
  <c r="F52" i="25"/>
  <c r="D53" i="25" s="1"/>
  <c r="C19" i="25"/>
  <c r="F6" i="25"/>
  <c r="D7" i="25" s="1"/>
  <c r="C23" i="25"/>
  <c r="F32" i="25"/>
  <c r="E33" i="25" s="1"/>
  <c r="F38" i="25"/>
  <c r="D39" i="25" s="1"/>
  <c r="F42" i="25"/>
  <c r="D43" i="25" s="1"/>
  <c r="F12" i="25"/>
  <c r="E13" i="25" s="1"/>
  <c r="T49" i="26"/>
  <c r="U17" i="30"/>
  <c r="O29" i="30"/>
  <c r="T53" i="26"/>
  <c r="U25" i="30"/>
  <c r="D29" i="30"/>
  <c r="Q29" i="30"/>
  <c r="P29" i="30"/>
  <c r="U15" i="30"/>
  <c r="T31" i="26"/>
  <c r="G31" i="28"/>
  <c r="U7" i="30"/>
  <c r="U30" i="28"/>
  <c r="U16" i="30"/>
  <c r="U23" i="30"/>
  <c r="P31" i="28"/>
  <c r="R29" i="30"/>
  <c r="V24" i="28"/>
  <c r="V5" i="28"/>
  <c r="M31" i="28"/>
  <c r="H31" i="28"/>
  <c r="J31" i="28"/>
  <c r="D31" i="28"/>
  <c r="S31" i="28"/>
  <c r="F31" i="28"/>
  <c r="E31" i="28"/>
  <c r="U18" i="30"/>
  <c r="R31" i="28"/>
  <c r="C31" i="28"/>
  <c r="K31" i="28"/>
  <c r="U20" i="30"/>
  <c r="M29" i="30"/>
  <c r="I31" i="28"/>
  <c r="Q31" i="28"/>
  <c r="U26" i="30"/>
  <c r="N31" i="28"/>
  <c r="U4" i="30"/>
  <c r="U12" i="30"/>
  <c r="H29" i="30"/>
  <c r="O31" i="28"/>
  <c r="T31" i="28"/>
  <c r="E17" i="27"/>
  <c r="E21" i="27"/>
  <c r="D21" i="27"/>
  <c r="E13" i="27"/>
  <c r="D13" i="27"/>
  <c r="D31" i="27"/>
  <c r="E31" i="27"/>
  <c r="D47" i="27"/>
  <c r="E47" i="27"/>
  <c r="D33" i="27"/>
  <c r="E33" i="27"/>
  <c r="E53" i="27"/>
  <c r="K63" i="27"/>
  <c r="F28" i="27"/>
  <c r="E29" i="27" s="1"/>
  <c r="C21" i="27"/>
  <c r="F34" i="27"/>
  <c r="D35" i="27" s="1"/>
  <c r="C41" i="27"/>
  <c r="D7" i="27"/>
  <c r="E57" i="27"/>
  <c r="F44" i="27"/>
  <c r="O28" i="27" s="1"/>
  <c r="P28" i="27" s="1"/>
  <c r="C29" i="27"/>
  <c r="F52" i="27"/>
  <c r="F50" i="27"/>
  <c r="C23" i="27"/>
  <c r="C31" i="27"/>
  <c r="E25" i="27"/>
  <c r="F54" i="27"/>
  <c r="O33" i="27" s="1"/>
  <c r="P33" i="27" s="1"/>
  <c r="F8" i="27"/>
  <c r="O10" i="27" s="1"/>
  <c r="P10" i="27" s="1"/>
  <c r="F14" i="27"/>
  <c r="O13" i="27" s="1"/>
  <c r="P13" i="27" s="1"/>
  <c r="D39" i="27"/>
  <c r="U8" i="30"/>
  <c r="U24" i="30"/>
  <c r="R31" i="26"/>
  <c r="T42" i="26"/>
  <c r="D31" i="26"/>
  <c r="S31" i="26"/>
  <c r="H31" i="26"/>
  <c r="U28" i="30"/>
  <c r="C29" i="30"/>
  <c r="G29" i="30"/>
  <c r="L31" i="26"/>
  <c r="W29" i="30"/>
  <c r="F14" i="25"/>
  <c r="D15" i="25" s="1"/>
  <c r="D29" i="25"/>
  <c r="F40" i="25"/>
  <c r="D41" i="25" s="1"/>
  <c r="F26" i="25"/>
  <c r="D27" i="25" s="1"/>
  <c r="F16" i="25"/>
  <c r="D17" i="25" s="1"/>
  <c r="E43" i="25"/>
  <c r="C29" i="25"/>
  <c r="C43" i="25"/>
  <c r="F8" i="25"/>
  <c r="E9" i="25" s="1"/>
  <c r="F24" i="25"/>
  <c r="E25" i="25" s="1"/>
  <c r="F46" i="25"/>
  <c r="E47" i="25" s="1"/>
  <c r="C27" i="25"/>
  <c r="C17" i="25"/>
  <c r="C31" i="25"/>
  <c r="C53" i="25"/>
  <c r="F48" i="25"/>
  <c r="C15" i="25"/>
  <c r="C39" i="25"/>
  <c r="F44" i="25"/>
  <c r="F36" i="25"/>
  <c r="F30" i="25"/>
  <c r="D31" i="25" s="1"/>
  <c r="F34" i="25"/>
  <c r="T30" i="24"/>
  <c r="W37" i="24" s="1"/>
  <c r="J31" i="24"/>
  <c r="G31" i="24"/>
  <c r="Q31" i="24"/>
  <c r="O31" i="24"/>
  <c r="L31" i="24"/>
  <c r="S31" i="24"/>
  <c r="I31" i="24"/>
  <c r="P31" i="24"/>
  <c r="K31" i="24"/>
  <c r="R31" i="24"/>
  <c r="F31" i="24"/>
  <c r="M31" i="24"/>
  <c r="E31" i="24"/>
  <c r="D31" i="24"/>
  <c r="N31" i="24"/>
  <c r="H31" i="24"/>
  <c r="D39" i="23"/>
  <c r="E39" i="23"/>
  <c r="C27" i="23"/>
  <c r="E31" i="23"/>
  <c r="C49" i="23"/>
  <c r="E51" i="23"/>
  <c r="C39" i="23"/>
  <c r="E9" i="23"/>
  <c r="F40" i="23"/>
  <c r="D41" i="23" s="1"/>
  <c r="F54" i="23"/>
  <c r="D55" i="23" s="1"/>
  <c r="F12" i="23"/>
  <c r="E13" i="23" s="1"/>
  <c r="D37" i="23"/>
  <c r="D45" i="23"/>
  <c r="F52" i="23"/>
  <c r="E53" i="23" s="1"/>
  <c r="D23" i="23"/>
  <c r="C41" i="23"/>
  <c r="C55" i="23"/>
  <c r="F28" i="23"/>
  <c r="E29" i="23" s="1"/>
  <c r="D21" i="23"/>
  <c r="D43" i="23"/>
  <c r="C35" i="23"/>
  <c r="G40" i="21"/>
  <c r="H51" i="21"/>
  <c r="F52" i="21" s="1"/>
  <c r="I47" i="21"/>
  <c r="H9" i="21"/>
  <c r="G10" i="21" s="1"/>
  <c r="I21" i="21"/>
  <c r="K21" i="21" s="1"/>
  <c r="H31" i="21"/>
  <c r="G32" i="21" s="1"/>
  <c r="K45" i="21"/>
  <c r="J46" i="21" s="1"/>
  <c r="E51" i="21"/>
  <c r="C52" i="21" s="1"/>
  <c r="E44" i="22"/>
  <c r="I41" i="21"/>
  <c r="H35" i="21"/>
  <c r="G36" i="21" s="1"/>
  <c r="C12" i="21"/>
  <c r="H27" i="21"/>
  <c r="G28" i="21" s="1"/>
  <c r="J20" i="22"/>
  <c r="H25" i="21"/>
  <c r="G26" i="21" s="1"/>
  <c r="I31" i="21"/>
  <c r="G16" i="21"/>
  <c r="H21" i="21"/>
  <c r="G22" i="21" s="1"/>
  <c r="K15" i="21"/>
  <c r="H16" i="21" s="1"/>
  <c r="J52" i="22"/>
  <c r="K53" i="21"/>
  <c r="J54" i="21" s="1"/>
  <c r="C30" i="22"/>
  <c r="F34" i="22"/>
  <c r="J19" i="21"/>
  <c r="K19" i="21" s="1"/>
  <c r="J20" i="21" s="1"/>
  <c r="H29" i="21"/>
  <c r="F30" i="21" s="1"/>
  <c r="I35" i="21"/>
  <c r="H19" i="21"/>
  <c r="C28" i="22"/>
  <c r="G8" i="22"/>
  <c r="G22" i="22"/>
  <c r="H41" i="21"/>
  <c r="G42" i="21" s="1"/>
  <c r="F24" i="22"/>
  <c r="I23" i="21"/>
  <c r="K23" i="21" s="1"/>
  <c r="J24" i="21" s="1"/>
  <c r="I33" i="21"/>
  <c r="K33" i="21" s="1"/>
  <c r="H23" i="21"/>
  <c r="K49" i="21"/>
  <c r="H50" i="21" s="1"/>
  <c r="H33" i="21"/>
  <c r="F34" i="21" s="1"/>
  <c r="C20" i="22"/>
  <c r="J24" i="22"/>
  <c r="G30" i="21"/>
  <c r="F28" i="22"/>
  <c r="I29" i="21"/>
  <c r="K29" i="21" s="1"/>
  <c r="J30" i="21" s="1"/>
  <c r="F54" i="22"/>
  <c r="H45" i="21"/>
  <c r="F46" i="21" s="1"/>
  <c r="C34" i="22"/>
  <c r="H38" i="21"/>
  <c r="E35" i="21"/>
  <c r="C36" i="21" s="1"/>
  <c r="K55" i="21"/>
  <c r="I56" i="21" s="1"/>
  <c r="J12" i="22"/>
  <c r="J48" i="22"/>
  <c r="H13" i="21"/>
  <c r="F44" i="22"/>
  <c r="I25" i="21"/>
  <c r="K25" i="21" s="1"/>
  <c r="J14" i="22"/>
  <c r="G12" i="21"/>
  <c r="F12" i="21"/>
  <c r="J54" i="22"/>
  <c r="E52" i="22"/>
  <c r="E12" i="22"/>
  <c r="E27" i="21"/>
  <c r="E26" i="22" s="1"/>
  <c r="F50" i="22"/>
  <c r="I13" i="21"/>
  <c r="I14" i="22"/>
  <c r="H17" i="21"/>
  <c r="J7" i="21"/>
  <c r="J6" i="22" s="1"/>
  <c r="I11" i="21"/>
  <c r="C54" i="21"/>
  <c r="K41" i="21"/>
  <c r="J42" i="21" s="1"/>
  <c r="F10" i="21"/>
  <c r="C42" i="22"/>
  <c r="H7" i="21"/>
  <c r="G8" i="21" s="1"/>
  <c r="C26" i="22"/>
  <c r="J44" i="22"/>
  <c r="C44" i="21"/>
  <c r="J38" i="21"/>
  <c r="H28" i="22"/>
  <c r="I51" i="21"/>
  <c r="J16" i="22"/>
  <c r="G16" i="22"/>
  <c r="I27" i="21"/>
  <c r="J39" i="21"/>
  <c r="E33" i="21"/>
  <c r="I43" i="21"/>
  <c r="K35" i="21"/>
  <c r="I31" i="20"/>
  <c r="I30" i="22" s="1"/>
  <c r="C46" i="20"/>
  <c r="G12" i="22"/>
  <c r="G48" i="22"/>
  <c r="H49" i="20"/>
  <c r="F50" i="20" s="1"/>
  <c r="H14" i="22"/>
  <c r="F16" i="20"/>
  <c r="J37" i="20"/>
  <c r="J36" i="22" s="1"/>
  <c r="I27" i="20"/>
  <c r="F30" i="22"/>
  <c r="J41" i="20"/>
  <c r="J40" i="22" s="1"/>
  <c r="G24" i="22"/>
  <c r="F8" i="20"/>
  <c r="G40" i="22"/>
  <c r="H35" i="20"/>
  <c r="F36" i="20" s="1"/>
  <c r="E34" i="22"/>
  <c r="I33" i="20"/>
  <c r="C40" i="22"/>
  <c r="K15" i="20"/>
  <c r="F8" i="22"/>
  <c r="C14" i="22"/>
  <c r="I43" i="20"/>
  <c r="K43" i="20" s="1"/>
  <c r="I44" i="20" s="1"/>
  <c r="C46" i="22"/>
  <c r="F56" i="20"/>
  <c r="C42" i="20"/>
  <c r="H55" i="20"/>
  <c r="G56" i="20" s="1"/>
  <c r="E15" i="20"/>
  <c r="H25" i="20"/>
  <c r="G36" i="22"/>
  <c r="E46" i="22"/>
  <c r="C48" i="20"/>
  <c r="F42" i="20"/>
  <c r="G42" i="20"/>
  <c r="K7" i="20"/>
  <c r="I8" i="20" s="1"/>
  <c r="E40" i="22"/>
  <c r="E51" i="20"/>
  <c r="E50" i="22" s="1"/>
  <c r="G24" i="20"/>
  <c r="C50" i="22"/>
  <c r="C16" i="22"/>
  <c r="G20" i="22"/>
  <c r="C32" i="22"/>
  <c r="I13" i="20"/>
  <c r="K13" i="20" s="1"/>
  <c r="F57" i="20"/>
  <c r="P35" i="20" s="1"/>
  <c r="P36" i="20" s="1"/>
  <c r="C34" i="20"/>
  <c r="E30" i="22"/>
  <c r="C57" i="20"/>
  <c r="G30" i="20"/>
  <c r="K19" i="20"/>
  <c r="J20" i="20" s="1"/>
  <c r="G44" i="22"/>
  <c r="I51" i="20"/>
  <c r="F26" i="22"/>
  <c r="H21" i="20"/>
  <c r="H27" i="20"/>
  <c r="F28" i="20" s="1"/>
  <c r="I17" i="20"/>
  <c r="K17" i="20" s="1"/>
  <c r="E18" i="20" s="1"/>
  <c r="I41" i="20"/>
  <c r="I11" i="20"/>
  <c r="H31" i="20"/>
  <c r="F32" i="20" s="1"/>
  <c r="I45" i="20"/>
  <c r="K45" i="20" s="1"/>
  <c r="I46" i="20" s="1"/>
  <c r="C18" i="20"/>
  <c r="E16" i="22"/>
  <c r="E24" i="22"/>
  <c r="J32" i="22"/>
  <c r="E18" i="22"/>
  <c r="C20" i="20"/>
  <c r="G48" i="20"/>
  <c r="F48" i="20"/>
  <c r="E48" i="22"/>
  <c r="C50" i="20"/>
  <c r="J8" i="22"/>
  <c r="G38" i="20"/>
  <c r="H36" i="22"/>
  <c r="H40" i="20"/>
  <c r="H38" i="22"/>
  <c r="F46" i="22"/>
  <c r="C26" i="20"/>
  <c r="E54" i="22"/>
  <c r="F30" i="20"/>
  <c r="E43" i="20"/>
  <c r="C44" i="20" s="1"/>
  <c r="E11" i="20"/>
  <c r="C12" i="20" s="1"/>
  <c r="E9" i="20"/>
  <c r="G57" i="20"/>
  <c r="Q35" i="20" s="1"/>
  <c r="Q36" i="20" s="1"/>
  <c r="J29" i="20"/>
  <c r="G18" i="22"/>
  <c r="F10" i="22"/>
  <c r="I23" i="20"/>
  <c r="H45" i="20"/>
  <c r="F46" i="20" s="1"/>
  <c r="H13" i="20"/>
  <c r="G34" i="22"/>
  <c r="J40" i="20"/>
  <c r="G40" i="20"/>
  <c r="G52" i="20"/>
  <c r="G54" i="20"/>
  <c r="C24" i="20"/>
  <c r="G14" i="22"/>
  <c r="C10" i="22"/>
  <c r="C8" i="22"/>
  <c r="G38" i="22"/>
  <c r="I47" i="20"/>
  <c r="J31" i="20"/>
  <c r="J35" i="20"/>
  <c r="J34" i="22" s="1"/>
  <c r="G32" i="22"/>
  <c r="J18" i="22"/>
  <c r="I9" i="20"/>
  <c r="I34" i="22"/>
  <c r="H11" i="20"/>
  <c r="H33" i="20"/>
  <c r="G34" i="20" s="1"/>
  <c r="H19" i="20"/>
  <c r="E28" i="22"/>
  <c r="H52" i="22"/>
  <c r="C22" i="22"/>
  <c r="C24" i="22"/>
  <c r="H17" i="20"/>
  <c r="G18" i="20" s="1"/>
  <c r="G16" i="20"/>
  <c r="I25" i="20"/>
  <c r="I55" i="20"/>
  <c r="E12" i="19"/>
  <c r="C34" i="19"/>
  <c r="E34" i="19"/>
  <c r="C42" i="19"/>
  <c r="K37" i="19"/>
  <c r="K25" i="19"/>
  <c r="J26" i="19" s="1"/>
  <c r="E32" i="19"/>
  <c r="C30" i="19"/>
  <c r="C16" i="19"/>
  <c r="C52" i="19"/>
  <c r="K17" i="19"/>
  <c r="K43" i="19"/>
  <c r="I24" i="19"/>
  <c r="K29" i="19"/>
  <c r="I30" i="19" s="1"/>
  <c r="I15" i="19"/>
  <c r="K15" i="19" s="1"/>
  <c r="E16" i="19" s="1"/>
  <c r="F32" i="19"/>
  <c r="C57" i="19"/>
  <c r="E27" i="19"/>
  <c r="G46" i="19"/>
  <c r="F36" i="19"/>
  <c r="G22" i="19"/>
  <c r="F48" i="19"/>
  <c r="H41" i="43"/>
  <c r="I41" i="43"/>
  <c r="K12" i="43"/>
  <c r="O10" i="43"/>
  <c r="K11" i="43" s="1"/>
  <c r="K16" i="43"/>
  <c r="K40" i="43"/>
  <c r="O40" i="43" s="1"/>
  <c r="L41" i="43" s="1"/>
  <c r="H13" i="43"/>
  <c r="L16" i="43"/>
  <c r="L54" i="43"/>
  <c r="O54" i="43" s="1"/>
  <c r="H17" i="43"/>
  <c r="H9" i="43"/>
  <c r="J20" i="43"/>
  <c r="O36" i="44" s="1"/>
  <c r="G40" i="43"/>
  <c r="E41" i="43" s="1"/>
  <c r="G34" i="43"/>
  <c r="O50" i="43"/>
  <c r="K51" i="43" s="1"/>
  <c r="M12" i="43"/>
  <c r="G44" i="43"/>
  <c r="D45" i="43" s="1"/>
  <c r="G28" i="43"/>
  <c r="L26" i="43"/>
  <c r="O26" i="43" s="1"/>
  <c r="F27" i="43"/>
  <c r="D27" i="43"/>
  <c r="O44" i="43"/>
  <c r="G51" i="43"/>
  <c r="L34" i="43"/>
  <c r="P61" i="44" s="1"/>
  <c r="F45" i="43"/>
  <c r="K20" i="43"/>
  <c r="O20" i="43" s="1"/>
  <c r="E51" i="43"/>
  <c r="C51" i="43"/>
  <c r="K6" i="43"/>
  <c r="O6" i="43" s="1"/>
  <c r="K7" i="43" s="1"/>
  <c r="C7" i="43"/>
  <c r="N56" i="43"/>
  <c r="R68" i="44" s="1"/>
  <c r="R67" i="44" s="1"/>
  <c r="C13" i="43"/>
  <c r="D13" i="43"/>
  <c r="E13" i="43"/>
  <c r="D7" i="43"/>
  <c r="K42" i="43"/>
  <c r="D29" i="43"/>
  <c r="G39" i="43"/>
  <c r="G30" i="43"/>
  <c r="D33" i="43"/>
  <c r="G16" i="43"/>
  <c r="F17" i="43" s="1"/>
  <c r="F56" i="43"/>
  <c r="G10" i="43"/>
  <c r="L14" i="43"/>
  <c r="O14" i="43" s="1"/>
  <c r="J15" i="43" s="1"/>
  <c r="D37" i="43"/>
  <c r="L19" i="43"/>
  <c r="G54" i="43"/>
  <c r="L32" i="43"/>
  <c r="O32" i="43" s="1"/>
  <c r="L36" i="43"/>
  <c r="I19" i="41"/>
  <c r="I41" i="41"/>
  <c r="H41" i="41"/>
  <c r="M41" i="41"/>
  <c r="L36" i="41"/>
  <c r="O36" i="41" s="1"/>
  <c r="G37" i="41" s="1"/>
  <c r="J36" i="41"/>
  <c r="K51" i="41"/>
  <c r="O20" i="41"/>
  <c r="L21" i="41" s="1"/>
  <c r="J25" i="41"/>
  <c r="L25" i="41"/>
  <c r="G25" i="41"/>
  <c r="K25" i="41"/>
  <c r="N56" i="41"/>
  <c r="R68" i="42" s="1"/>
  <c r="R67" i="42" s="1"/>
  <c r="L53" i="41"/>
  <c r="J53" i="41"/>
  <c r="G53" i="41"/>
  <c r="J11" i="41"/>
  <c r="K11" i="41"/>
  <c r="J49" i="41"/>
  <c r="L49" i="41"/>
  <c r="G49" i="41"/>
  <c r="G29" i="41"/>
  <c r="E13" i="41"/>
  <c r="K29" i="41"/>
  <c r="D45" i="41"/>
  <c r="J51" i="41"/>
  <c r="K15" i="41"/>
  <c r="L26" i="39"/>
  <c r="O26" i="39" s="1"/>
  <c r="N27" i="39" s="1"/>
  <c r="G48" i="39"/>
  <c r="C49" i="39" s="1"/>
  <c r="G24" i="39"/>
  <c r="G36" i="39"/>
  <c r="D37" i="39" s="1"/>
  <c r="G42" i="39"/>
  <c r="D43" i="39" s="1"/>
  <c r="H43" i="39"/>
  <c r="I43" i="39"/>
  <c r="I35" i="39"/>
  <c r="J16" i="39"/>
  <c r="I17" i="39" s="1"/>
  <c r="L42" i="39"/>
  <c r="K28" i="39"/>
  <c r="L14" i="39"/>
  <c r="O14" i="39" s="1"/>
  <c r="L28" i="39"/>
  <c r="J37" i="39"/>
  <c r="J6" i="39"/>
  <c r="L6" i="39"/>
  <c r="O6" i="39" s="1"/>
  <c r="C23" i="39"/>
  <c r="G10" i="39"/>
  <c r="C11" i="39" s="1"/>
  <c r="O32" i="39"/>
  <c r="J33" i="39" s="1"/>
  <c r="G44" i="39"/>
  <c r="G12" i="39"/>
  <c r="L37" i="39"/>
  <c r="L23" i="39"/>
  <c r="J23" i="39"/>
  <c r="G23" i="39"/>
  <c r="K23" i="39"/>
  <c r="O10" i="39"/>
  <c r="J11" i="39" s="1"/>
  <c r="G50" i="39"/>
  <c r="G46" i="39"/>
  <c r="D47" i="39" s="1"/>
  <c r="K46" i="39"/>
  <c r="O46" i="39" s="1"/>
  <c r="J47" i="39" s="1"/>
  <c r="M50" i="39"/>
  <c r="O48" i="39"/>
  <c r="L49" i="39" s="1"/>
  <c r="D45" i="39"/>
  <c r="C56" i="39"/>
  <c r="F56" i="39"/>
  <c r="G54" i="39"/>
  <c r="E55" i="39" s="1"/>
  <c r="K42" i="39"/>
  <c r="D19" i="39"/>
  <c r="L54" i="39"/>
  <c r="O54" i="39" s="1"/>
  <c r="M55" i="39" s="1"/>
  <c r="M56" i="39"/>
  <c r="Q68" i="40" s="1"/>
  <c r="Q67" i="40" s="1"/>
  <c r="G14" i="39"/>
  <c r="D17" i="27"/>
  <c r="J18" i="20"/>
  <c r="I6" i="22"/>
  <c r="P31" i="26"/>
  <c r="C31" i="26"/>
  <c r="G31" i="26"/>
  <c r="U30" i="26"/>
  <c r="X35" i="26" s="1"/>
  <c r="F29" i="30"/>
  <c r="I31" i="26"/>
  <c r="K31" i="26"/>
  <c r="F31" i="26"/>
  <c r="N31" i="26"/>
  <c r="Q31" i="26"/>
  <c r="J31" i="26"/>
  <c r="M31" i="26"/>
  <c r="T44" i="26"/>
  <c r="O31" i="26"/>
  <c r="L24" i="43"/>
  <c r="P66" i="44" s="1"/>
  <c r="S66" i="44" s="1"/>
  <c r="G24" i="43"/>
  <c r="O9" i="44" s="1"/>
  <c r="J48" i="43"/>
  <c r="L48" i="43"/>
  <c r="O48" i="43" s="1"/>
  <c r="G11" i="41"/>
  <c r="G54" i="21"/>
  <c r="G22" i="43"/>
  <c r="O6" i="44" s="1"/>
  <c r="C56" i="43"/>
  <c r="K22" i="43"/>
  <c r="O62" i="44" s="1"/>
  <c r="S62" i="44" s="1"/>
  <c r="J24" i="39"/>
  <c r="K24" i="39"/>
  <c r="L22" i="41"/>
  <c r="P63" i="42" s="1"/>
  <c r="J22" i="41"/>
  <c r="L44" i="41"/>
  <c r="J44" i="41"/>
  <c r="O36" i="42" s="1"/>
  <c r="E29" i="30"/>
  <c r="L31" i="28"/>
  <c r="I49" i="20"/>
  <c r="F48" i="22"/>
  <c r="F20" i="25"/>
  <c r="D57" i="25"/>
  <c r="L35" i="25" s="1"/>
  <c r="L36" i="25" s="1"/>
  <c r="G50" i="21"/>
  <c r="G46" i="43"/>
  <c r="K46" i="43"/>
  <c r="H56" i="39"/>
  <c r="K16" i="39"/>
  <c r="G40" i="39"/>
  <c r="O6" i="40" s="1"/>
  <c r="K40" i="39"/>
  <c r="O62" i="40" s="1"/>
  <c r="S62" i="40" s="1"/>
  <c r="K27" i="19"/>
  <c r="E21" i="20"/>
  <c r="I21" i="20"/>
  <c r="C7" i="25"/>
  <c r="C57" i="25"/>
  <c r="K35" i="25" s="1"/>
  <c r="K36" i="25" s="1"/>
  <c r="E57" i="25"/>
  <c r="M35" i="25" s="1"/>
  <c r="M36" i="25" s="1"/>
  <c r="F10" i="25"/>
  <c r="F8" i="19"/>
  <c r="E31" i="26"/>
  <c r="C31" i="24"/>
  <c r="Y50" i="24"/>
  <c r="L30" i="43"/>
  <c r="J30" i="43"/>
  <c r="O33" i="44" s="1"/>
  <c r="H56" i="43"/>
  <c r="J34" i="43"/>
  <c r="O32" i="44" s="1"/>
  <c r="K34" i="43"/>
  <c r="O61" i="44" s="1"/>
  <c r="S61" i="44" s="1"/>
  <c r="J42" i="43"/>
  <c r="L42" i="43"/>
  <c r="I56" i="41"/>
  <c r="L8" i="41"/>
  <c r="K12" i="41"/>
  <c r="O64" i="42" s="1"/>
  <c r="H56" i="41"/>
  <c r="K16" i="41"/>
  <c r="J16" i="41"/>
  <c r="J49" i="19"/>
  <c r="H49" i="19"/>
  <c r="F20" i="22"/>
  <c r="G54" i="22"/>
  <c r="H55" i="21"/>
  <c r="F18" i="23"/>
  <c r="C57" i="23"/>
  <c r="K35" i="23" s="1"/>
  <c r="K36" i="23" s="1"/>
  <c r="D57" i="23"/>
  <c r="L35" i="23" s="1"/>
  <c r="L36" i="23" s="1"/>
  <c r="F10" i="23"/>
  <c r="D11" i="23" s="1"/>
  <c r="E57" i="23"/>
  <c r="M35" i="23" s="1"/>
  <c r="M36" i="23" s="1"/>
  <c r="F16" i="23"/>
  <c r="C25" i="23"/>
  <c r="F24" i="23"/>
  <c r="C33" i="23"/>
  <c r="F32" i="23"/>
  <c r="E41" i="23"/>
  <c r="I22" i="19"/>
  <c r="C7" i="39"/>
  <c r="Y53" i="24"/>
  <c r="D56" i="43"/>
  <c r="L8" i="43"/>
  <c r="P65" i="44" s="1"/>
  <c r="S65" i="44" s="1"/>
  <c r="G8" i="43"/>
  <c r="O10" i="44" s="1"/>
  <c r="L8" i="39"/>
  <c r="O8" i="39" s="1"/>
  <c r="J8" i="39"/>
  <c r="I56" i="39"/>
  <c r="L12" i="39"/>
  <c r="P64" i="40" s="1"/>
  <c r="S64" i="40" s="1"/>
  <c r="J12" i="39"/>
  <c r="J30" i="39"/>
  <c r="K30" i="39"/>
  <c r="C20" i="19"/>
  <c r="I19" i="19"/>
  <c r="F44" i="19"/>
  <c r="J11" i="21"/>
  <c r="G57" i="21"/>
  <c r="Q35" i="21" s="1"/>
  <c r="Q36" i="21" s="1"/>
  <c r="I17" i="21"/>
  <c r="F57" i="21"/>
  <c r="P35" i="21" s="1"/>
  <c r="P36" i="21" s="1"/>
  <c r="J31" i="21"/>
  <c r="G30" i="22"/>
  <c r="F44" i="21"/>
  <c r="G50" i="22"/>
  <c r="J51" i="21"/>
  <c r="C55" i="25"/>
  <c r="F54" i="25"/>
  <c r="J22" i="19"/>
  <c r="I56" i="43"/>
  <c r="J28" i="43"/>
  <c r="O34" i="44" s="1"/>
  <c r="G28" i="39"/>
  <c r="L52" i="39"/>
  <c r="J52" i="39"/>
  <c r="L29" i="30"/>
  <c r="T47" i="26"/>
  <c r="D19" i="43"/>
  <c r="G19" i="43"/>
  <c r="J44" i="39"/>
  <c r="O37" i="40" s="1"/>
  <c r="L44" i="39"/>
  <c r="P66" i="40" s="1"/>
  <c r="S66" i="40" s="1"/>
  <c r="J27" i="20"/>
  <c r="G26" i="22"/>
  <c r="C57" i="21"/>
  <c r="S35" i="21" s="1"/>
  <c r="S36" i="21" s="1"/>
  <c r="I9" i="21"/>
  <c r="J47" i="21"/>
  <c r="H47" i="21"/>
  <c r="D56" i="39"/>
  <c r="G20" i="39"/>
  <c r="L20" i="39"/>
  <c r="T43" i="26"/>
  <c r="S29" i="30"/>
  <c r="D19" i="41"/>
  <c r="C24" i="19"/>
  <c r="E23" i="21"/>
  <c r="C24" i="21" s="1"/>
  <c r="I7" i="19"/>
  <c r="D53" i="39"/>
  <c r="C33" i="43"/>
  <c r="L28" i="43"/>
  <c r="J14" i="19" l="1"/>
  <c r="H14" i="19"/>
  <c r="L7" i="41"/>
  <c r="G7" i="41"/>
  <c r="K7" i="41"/>
  <c r="J7" i="41"/>
  <c r="G39" i="39"/>
  <c r="H9" i="41"/>
  <c r="O30" i="41"/>
  <c r="D51" i="27"/>
  <c r="O31" i="27"/>
  <c r="P31" i="27" s="1"/>
  <c r="C17" i="39"/>
  <c r="F17" i="39"/>
  <c r="K52" i="22"/>
  <c r="E39" i="27"/>
  <c r="O25" i="27"/>
  <c r="P25" i="27" s="1"/>
  <c r="G52" i="21"/>
  <c r="D53" i="27"/>
  <c r="O32" i="27"/>
  <c r="P32" i="27" s="1"/>
  <c r="L19" i="39"/>
  <c r="E37" i="27"/>
  <c r="O24" i="27"/>
  <c r="P24" i="27" s="1"/>
  <c r="D25" i="39"/>
  <c r="O10" i="40"/>
  <c r="E56" i="21"/>
  <c r="G45" i="43"/>
  <c r="E30" i="21"/>
  <c r="F36" i="21"/>
  <c r="D33" i="25"/>
  <c r="D25" i="43"/>
  <c r="O16" i="43"/>
  <c r="G17" i="43" s="1"/>
  <c r="G19" i="39"/>
  <c r="D15" i="43"/>
  <c r="I32" i="22"/>
  <c r="V25" i="28"/>
  <c r="X36" i="28"/>
  <c r="J11" i="43"/>
  <c r="E35" i="27"/>
  <c r="O23" i="27"/>
  <c r="P23" i="27" s="1"/>
  <c r="E11" i="27"/>
  <c r="O11" i="27"/>
  <c r="P11" i="27" s="1"/>
  <c r="T51" i="26"/>
  <c r="E23" i="27"/>
  <c r="O17" i="27"/>
  <c r="P17" i="27" s="1"/>
  <c r="E27" i="27"/>
  <c r="O19" i="27"/>
  <c r="P19" i="27" s="1"/>
  <c r="C43" i="39"/>
  <c r="H50" i="22"/>
  <c r="K33" i="20"/>
  <c r="E34" i="20" s="1"/>
  <c r="O35" i="42"/>
  <c r="O9" i="27"/>
  <c r="P9" i="27" s="1"/>
  <c r="G10" i="20"/>
  <c r="S66" i="42"/>
  <c r="P65" i="42"/>
  <c r="S65" i="42" s="1"/>
  <c r="F27" i="39"/>
  <c r="D51" i="25"/>
  <c r="D29" i="27"/>
  <c r="O20" i="27"/>
  <c r="P20" i="27" s="1"/>
  <c r="D27" i="41"/>
  <c r="D49" i="27"/>
  <c r="O30" i="27"/>
  <c r="P30" i="27" s="1"/>
  <c r="O12" i="43"/>
  <c r="E16" i="21"/>
  <c r="E38" i="19"/>
  <c r="I38" i="19"/>
  <c r="D37" i="27"/>
  <c r="V29" i="28"/>
  <c r="T51" i="28"/>
  <c r="T52" i="28" s="1"/>
  <c r="V52" i="28" s="1"/>
  <c r="L72" i="27"/>
  <c r="L73" i="27" s="1"/>
  <c r="L35" i="27"/>
  <c r="L36" i="27" s="1"/>
  <c r="E49" i="27"/>
  <c r="K72" i="27"/>
  <c r="K73" i="27" s="1"/>
  <c r="K35" i="27"/>
  <c r="K36" i="27" s="1"/>
  <c r="M72" i="27"/>
  <c r="M73" i="27" s="1"/>
  <c r="N73" i="27" s="1"/>
  <c r="M35" i="27"/>
  <c r="M36" i="27" s="1"/>
  <c r="D23" i="27"/>
  <c r="E7" i="25"/>
  <c r="E23" i="25"/>
  <c r="AV32" i="24"/>
  <c r="AV33" i="24" s="1"/>
  <c r="E27" i="23"/>
  <c r="H40" i="22"/>
  <c r="I54" i="21"/>
  <c r="H54" i="21"/>
  <c r="F42" i="21"/>
  <c r="I30" i="21"/>
  <c r="C16" i="21"/>
  <c r="E14" i="22"/>
  <c r="I52" i="22"/>
  <c r="H8" i="22"/>
  <c r="E57" i="20"/>
  <c r="S35" i="20"/>
  <c r="S36" i="20" s="1"/>
  <c r="G50" i="20"/>
  <c r="J42" i="19"/>
  <c r="E42" i="19"/>
  <c r="H54" i="19"/>
  <c r="J54" i="19"/>
  <c r="E54" i="19"/>
  <c r="J46" i="19"/>
  <c r="H46" i="19"/>
  <c r="H57" i="19"/>
  <c r="G58" i="19" s="1"/>
  <c r="H38" i="19"/>
  <c r="H10" i="19"/>
  <c r="I32" i="19"/>
  <c r="I54" i="19"/>
  <c r="G10" i="19"/>
  <c r="H24" i="19"/>
  <c r="E24" i="19"/>
  <c r="E10" i="19"/>
  <c r="C14" i="19"/>
  <c r="F30" i="19"/>
  <c r="L51" i="43"/>
  <c r="M51" i="43"/>
  <c r="J51" i="43"/>
  <c r="D35" i="43"/>
  <c r="O5" i="44"/>
  <c r="D55" i="43"/>
  <c r="E55" i="43"/>
  <c r="M56" i="43"/>
  <c r="Q68" i="44" s="1"/>
  <c r="Q67" i="44" s="1"/>
  <c r="L11" i="43"/>
  <c r="O28" i="43"/>
  <c r="K29" i="43" s="1"/>
  <c r="P63" i="44"/>
  <c r="S63" i="44" s="1"/>
  <c r="J41" i="43"/>
  <c r="C49" i="43"/>
  <c r="O42" i="43"/>
  <c r="K43" i="43" s="1"/>
  <c r="C43" i="43"/>
  <c r="C29" i="43"/>
  <c r="O8" i="44"/>
  <c r="L53" i="43"/>
  <c r="C35" i="43"/>
  <c r="D53" i="43"/>
  <c r="G53" i="43"/>
  <c r="I37" i="41"/>
  <c r="O33" i="42"/>
  <c r="L37" i="41"/>
  <c r="L35" i="41"/>
  <c r="O32" i="42"/>
  <c r="H35" i="41"/>
  <c r="J35" i="41"/>
  <c r="O54" i="41"/>
  <c r="L55" i="41" s="1"/>
  <c r="I35" i="41"/>
  <c r="L41" i="41"/>
  <c r="G41" i="41"/>
  <c r="C23" i="41"/>
  <c r="D23" i="41"/>
  <c r="J41" i="41"/>
  <c r="C31" i="41"/>
  <c r="J33" i="41"/>
  <c r="G33" i="41"/>
  <c r="F31" i="41"/>
  <c r="J47" i="41"/>
  <c r="C47" i="41"/>
  <c r="O6" i="42"/>
  <c r="C41" i="41"/>
  <c r="D41" i="41"/>
  <c r="G47" i="41"/>
  <c r="S64" i="42"/>
  <c r="L47" i="41"/>
  <c r="S63" i="42"/>
  <c r="D13" i="41"/>
  <c r="O8" i="42"/>
  <c r="C13" i="41"/>
  <c r="Q67" i="42"/>
  <c r="L39" i="41"/>
  <c r="O5" i="42"/>
  <c r="G35" i="41"/>
  <c r="C35" i="41"/>
  <c r="D35" i="41"/>
  <c r="L19" i="41"/>
  <c r="G19" i="41"/>
  <c r="G56" i="41"/>
  <c r="C9" i="41"/>
  <c r="O42" i="41"/>
  <c r="L43" i="41" s="1"/>
  <c r="D17" i="39"/>
  <c r="O61" i="40"/>
  <c r="S61" i="40" s="1"/>
  <c r="O34" i="39"/>
  <c r="I9" i="39"/>
  <c r="O35" i="40"/>
  <c r="D35" i="39"/>
  <c r="O5" i="40"/>
  <c r="C35" i="39"/>
  <c r="H31" i="39"/>
  <c r="O34" i="40"/>
  <c r="G27" i="39"/>
  <c r="I21" i="39"/>
  <c r="H21" i="39"/>
  <c r="L33" i="39"/>
  <c r="C13" i="39"/>
  <c r="O8" i="40"/>
  <c r="E13" i="39"/>
  <c r="C45" i="39"/>
  <c r="O28" i="39"/>
  <c r="K29" i="39" s="1"/>
  <c r="U21" i="24"/>
  <c r="U25" i="24"/>
  <c r="U15" i="24"/>
  <c r="U5" i="24"/>
  <c r="U12" i="24"/>
  <c r="U13" i="24"/>
  <c r="U9" i="24"/>
  <c r="U30" i="24"/>
  <c r="U23" i="24"/>
  <c r="U17" i="24"/>
  <c r="U16" i="24"/>
  <c r="U27" i="24"/>
  <c r="U6" i="24"/>
  <c r="U28" i="24"/>
  <c r="U26" i="24"/>
  <c r="U20" i="24"/>
  <c r="U22" i="24"/>
  <c r="U19" i="24"/>
  <c r="U14" i="24"/>
  <c r="U18" i="24"/>
  <c r="U24" i="24"/>
  <c r="U8" i="24"/>
  <c r="U10" i="24"/>
  <c r="U29" i="24"/>
  <c r="U7" i="24"/>
  <c r="U11" i="24"/>
  <c r="E35" i="23"/>
  <c r="E49" i="23"/>
  <c r="D7" i="23"/>
  <c r="E7" i="23"/>
  <c r="H30" i="21"/>
  <c r="E50" i="21"/>
  <c r="H48" i="22"/>
  <c r="G32" i="20"/>
  <c r="E36" i="19"/>
  <c r="J36" i="19"/>
  <c r="J32" i="19"/>
  <c r="I12" i="19"/>
  <c r="E46" i="19"/>
  <c r="E14" i="19"/>
  <c r="H12" i="19"/>
  <c r="K51" i="19"/>
  <c r="I46" i="19"/>
  <c r="H36" i="19"/>
  <c r="I14" i="19"/>
  <c r="E30" i="19"/>
  <c r="G42" i="19"/>
  <c r="H42" i="19"/>
  <c r="G50" i="19"/>
  <c r="F50" i="19"/>
  <c r="H22" i="19"/>
  <c r="I42" i="19"/>
  <c r="G18" i="19"/>
  <c r="F56" i="19"/>
  <c r="H56" i="19"/>
  <c r="C28" i="19"/>
  <c r="G40" i="19"/>
  <c r="I10" i="19"/>
  <c r="E56" i="19"/>
  <c r="J56" i="19"/>
  <c r="F42" i="19"/>
  <c r="J38" i="19"/>
  <c r="K47" i="19"/>
  <c r="I48" i="19" s="1"/>
  <c r="I56" i="19"/>
  <c r="V17" i="28"/>
  <c r="V27" i="28"/>
  <c r="V13" i="28"/>
  <c r="V19" i="28"/>
  <c r="V26" i="28"/>
  <c r="V11" i="28"/>
  <c r="V12" i="28"/>
  <c r="V14" i="28"/>
  <c r="V18" i="28"/>
  <c r="V23" i="28"/>
  <c r="Z35" i="28"/>
  <c r="V7" i="28"/>
  <c r="V15" i="28"/>
  <c r="V22" i="28"/>
  <c r="V9" i="28"/>
  <c r="V10" i="28"/>
  <c r="V6" i="28"/>
  <c r="V30" i="28"/>
  <c r="V28" i="28"/>
  <c r="V21" i="28"/>
  <c r="V8" i="28"/>
  <c r="V20" i="28"/>
  <c r="E51" i="27"/>
  <c r="D11" i="27"/>
  <c r="E41" i="25"/>
  <c r="E53" i="25"/>
  <c r="D19" i="25"/>
  <c r="E39" i="25"/>
  <c r="E15" i="25"/>
  <c r="D13" i="25"/>
  <c r="V16" i="28"/>
  <c r="U51" i="28"/>
  <c r="U44" i="28"/>
  <c r="U41" i="28"/>
  <c r="U42" i="28"/>
  <c r="U48" i="28"/>
  <c r="U47" i="28"/>
  <c r="U49" i="28"/>
  <c r="U45" i="28"/>
  <c r="E15" i="27"/>
  <c r="D15" i="27"/>
  <c r="D45" i="27"/>
  <c r="E45" i="27"/>
  <c r="F57" i="27"/>
  <c r="D9" i="27"/>
  <c r="E9" i="27"/>
  <c r="D55" i="27"/>
  <c r="E55" i="27"/>
  <c r="C55" i="27"/>
  <c r="E17" i="25"/>
  <c r="E27" i="25"/>
  <c r="D47" i="25"/>
  <c r="D25" i="25"/>
  <c r="D9" i="25"/>
  <c r="E45" i="25"/>
  <c r="D45" i="25"/>
  <c r="D49" i="25"/>
  <c r="E49" i="25"/>
  <c r="D35" i="25"/>
  <c r="E35" i="25"/>
  <c r="E37" i="25"/>
  <c r="D37" i="25"/>
  <c r="E31" i="25"/>
  <c r="D53" i="23"/>
  <c r="D29" i="23"/>
  <c r="E55" i="23"/>
  <c r="D13" i="23"/>
  <c r="J22" i="21"/>
  <c r="I22" i="21"/>
  <c r="H22" i="21"/>
  <c r="E22" i="21"/>
  <c r="E46" i="21"/>
  <c r="I50" i="21"/>
  <c r="I46" i="21"/>
  <c r="J50" i="21"/>
  <c r="H46" i="21"/>
  <c r="H24" i="22"/>
  <c r="F32" i="21"/>
  <c r="E54" i="21"/>
  <c r="H30" i="22"/>
  <c r="I24" i="21"/>
  <c r="F22" i="21"/>
  <c r="K14" i="22"/>
  <c r="K7" i="21"/>
  <c r="J8" i="21" s="1"/>
  <c r="H20" i="21"/>
  <c r="F28" i="21"/>
  <c r="J34" i="21"/>
  <c r="I34" i="21"/>
  <c r="H34" i="21"/>
  <c r="G24" i="21"/>
  <c r="H22" i="22"/>
  <c r="F24" i="21"/>
  <c r="F20" i="21"/>
  <c r="E34" i="21"/>
  <c r="I16" i="21"/>
  <c r="I10" i="22"/>
  <c r="C34" i="21"/>
  <c r="G20" i="21"/>
  <c r="I26" i="22"/>
  <c r="J16" i="21"/>
  <c r="E20" i="21"/>
  <c r="H24" i="21"/>
  <c r="G34" i="21"/>
  <c r="I20" i="21"/>
  <c r="G46" i="21"/>
  <c r="J56" i="21"/>
  <c r="J26" i="21"/>
  <c r="H26" i="21"/>
  <c r="E26" i="21"/>
  <c r="H6" i="22"/>
  <c r="I26" i="21"/>
  <c r="F8" i="21"/>
  <c r="G14" i="21"/>
  <c r="F14" i="21"/>
  <c r="I28" i="22"/>
  <c r="K43" i="21"/>
  <c r="K42" i="22" s="1"/>
  <c r="I36" i="21"/>
  <c r="J36" i="21"/>
  <c r="H36" i="21"/>
  <c r="E36" i="21"/>
  <c r="I42" i="21"/>
  <c r="E42" i="21"/>
  <c r="H42" i="21"/>
  <c r="G18" i="21"/>
  <c r="F18" i="21"/>
  <c r="I42" i="22"/>
  <c r="K39" i="21"/>
  <c r="J40" i="21" s="1"/>
  <c r="J38" i="22"/>
  <c r="K13" i="21"/>
  <c r="K12" i="22" s="1"/>
  <c r="C28" i="21"/>
  <c r="K27" i="21"/>
  <c r="I28" i="21"/>
  <c r="E32" i="22"/>
  <c r="K37" i="20"/>
  <c r="I38" i="20" s="1"/>
  <c r="H34" i="22"/>
  <c r="G26" i="20"/>
  <c r="G36" i="20"/>
  <c r="I44" i="22"/>
  <c r="E16" i="20"/>
  <c r="C52" i="20"/>
  <c r="H18" i="20"/>
  <c r="C16" i="20"/>
  <c r="K32" i="22"/>
  <c r="H26" i="22"/>
  <c r="G28" i="20"/>
  <c r="J16" i="20"/>
  <c r="I34" i="20"/>
  <c r="K35" i="20"/>
  <c r="I36" i="20" s="1"/>
  <c r="I16" i="20"/>
  <c r="H16" i="20"/>
  <c r="I20" i="20"/>
  <c r="K18" i="22"/>
  <c r="E20" i="20"/>
  <c r="G22" i="20"/>
  <c r="H20" i="22"/>
  <c r="F22" i="20"/>
  <c r="I12" i="22"/>
  <c r="K11" i="20"/>
  <c r="J12" i="20" s="1"/>
  <c r="K51" i="20"/>
  <c r="I50" i="22"/>
  <c r="I18" i="20"/>
  <c r="J34" i="20"/>
  <c r="I40" i="22"/>
  <c r="K41" i="20"/>
  <c r="H8" i="20"/>
  <c r="J8" i="20"/>
  <c r="I54" i="22"/>
  <c r="K55" i="20"/>
  <c r="E14" i="20"/>
  <c r="I24" i="22"/>
  <c r="K25" i="20"/>
  <c r="I26" i="20" s="1"/>
  <c r="H12" i="22"/>
  <c r="G14" i="20"/>
  <c r="J46" i="20"/>
  <c r="E46" i="20"/>
  <c r="K44" i="22"/>
  <c r="I14" i="20"/>
  <c r="C58" i="20"/>
  <c r="H16" i="22"/>
  <c r="F18" i="20"/>
  <c r="H18" i="22"/>
  <c r="H20" i="20"/>
  <c r="F20" i="20"/>
  <c r="H46" i="20"/>
  <c r="G46" i="20"/>
  <c r="H44" i="22"/>
  <c r="J44" i="20"/>
  <c r="H44" i="20"/>
  <c r="G20" i="20"/>
  <c r="H32" i="22"/>
  <c r="F34" i="20"/>
  <c r="H34" i="20"/>
  <c r="F14" i="20"/>
  <c r="C10" i="20"/>
  <c r="E8" i="22"/>
  <c r="H14" i="20"/>
  <c r="F12" i="20"/>
  <c r="H12" i="20"/>
  <c r="H10" i="22"/>
  <c r="G12" i="20"/>
  <c r="E10" i="22"/>
  <c r="K29" i="20"/>
  <c r="J30" i="20" s="1"/>
  <c r="J28" i="22"/>
  <c r="K31" i="20"/>
  <c r="E44" i="20"/>
  <c r="E42" i="22"/>
  <c r="H57" i="20"/>
  <c r="J14" i="20"/>
  <c r="K9" i="20"/>
  <c r="I10" i="20" s="1"/>
  <c r="I46" i="22"/>
  <c r="K47" i="20"/>
  <c r="K23" i="20"/>
  <c r="I24" i="20" s="1"/>
  <c r="I22" i="22"/>
  <c r="E57" i="19"/>
  <c r="O81" i="19" s="1"/>
  <c r="O80" i="19" s="1"/>
  <c r="O155" i="19"/>
  <c r="H44" i="19"/>
  <c r="E44" i="19"/>
  <c r="I44" i="19"/>
  <c r="J44" i="19"/>
  <c r="J18" i="19"/>
  <c r="I18" i="19"/>
  <c r="E18" i="19"/>
  <c r="H18" i="19"/>
  <c r="I16" i="19"/>
  <c r="J16" i="19"/>
  <c r="H16" i="19"/>
  <c r="H26" i="19"/>
  <c r="E26" i="19"/>
  <c r="I26" i="19"/>
  <c r="H30" i="19"/>
  <c r="J30" i="19"/>
  <c r="J55" i="43"/>
  <c r="M55" i="43"/>
  <c r="N27" i="43"/>
  <c r="G27" i="43"/>
  <c r="K45" i="43"/>
  <c r="L45" i="43"/>
  <c r="K41" i="43"/>
  <c r="M41" i="43"/>
  <c r="N45" i="43"/>
  <c r="G41" i="43"/>
  <c r="K13" i="43"/>
  <c r="H21" i="43"/>
  <c r="I21" i="43"/>
  <c r="J45" i="43"/>
  <c r="J21" i="43"/>
  <c r="K55" i="43"/>
  <c r="C45" i="43"/>
  <c r="C41" i="43"/>
  <c r="D41" i="43"/>
  <c r="G21" i="43"/>
  <c r="L21" i="43"/>
  <c r="K21" i="43"/>
  <c r="L17" i="43"/>
  <c r="L55" i="43"/>
  <c r="L27" i="43"/>
  <c r="J27" i="43"/>
  <c r="C17" i="43"/>
  <c r="D17" i="43"/>
  <c r="C11" i="43"/>
  <c r="G11" i="43"/>
  <c r="L7" i="43"/>
  <c r="J7" i="43"/>
  <c r="K15" i="43"/>
  <c r="J33" i="43"/>
  <c r="K33" i="43"/>
  <c r="G33" i="43"/>
  <c r="O36" i="43"/>
  <c r="L37" i="43" s="1"/>
  <c r="G15" i="43"/>
  <c r="L33" i="43"/>
  <c r="L15" i="43"/>
  <c r="G55" i="43"/>
  <c r="C55" i="43"/>
  <c r="C31" i="43"/>
  <c r="D31" i="43"/>
  <c r="F31" i="43"/>
  <c r="G7" i="43"/>
  <c r="K21" i="41"/>
  <c r="J21" i="41"/>
  <c r="G21" i="41"/>
  <c r="J37" i="41"/>
  <c r="G31" i="41"/>
  <c r="K31" i="41"/>
  <c r="N31" i="41"/>
  <c r="J31" i="41"/>
  <c r="L27" i="41"/>
  <c r="J27" i="41"/>
  <c r="G27" i="41"/>
  <c r="L31" i="41"/>
  <c r="D49" i="39"/>
  <c r="K47" i="39"/>
  <c r="C25" i="39"/>
  <c r="J27" i="39"/>
  <c r="L47" i="39"/>
  <c r="G37" i="39"/>
  <c r="L27" i="39"/>
  <c r="J15" i="39"/>
  <c r="K15" i="39"/>
  <c r="I7" i="39"/>
  <c r="J7" i="39"/>
  <c r="L7" i="39"/>
  <c r="H17" i="39"/>
  <c r="D13" i="39"/>
  <c r="L15" i="39"/>
  <c r="G33" i="39"/>
  <c r="G47" i="39"/>
  <c r="J55" i="39"/>
  <c r="K55" i="39"/>
  <c r="G49" i="39"/>
  <c r="F45" i="39"/>
  <c r="C47" i="39"/>
  <c r="L55" i="39"/>
  <c r="E51" i="39"/>
  <c r="O42" i="39"/>
  <c r="K43" i="39" s="1"/>
  <c r="O50" i="39"/>
  <c r="L11" i="39"/>
  <c r="G11" i="39"/>
  <c r="C15" i="39"/>
  <c r="D15" i="39"/>
  <c r="G15" i="39"/>
  <c r="J49" i="39"/>
  <c r="K49" i="39"/>
  <c r="C51" i="39"/>
  <c r="C55" i="39"/>
  <c r="G55" i="39"/>
  <c r="K11" i="39"/>
  <c r="D55" i="39"/>
  <c r="G29" i="43"/>
  <c r="K9" i="39"/>
  <c r="G9" i="39"/>
  <c r="G43" i="43"/>
  <c r="C9" i="43"/>
  <c r="D9" i="43"/>
  <c r="G56" i="43"/>
  <c r="C57" i="43" s="1"/>
  <c r="D17" i="23"/>
  <c r="J28" i="19"/>
  <c r="H28" i="19"/>
  <c r="I28" i="19"/>
  <c r="E28" i="19"/>
  <c r="O44" i="41"/>
  <c r="J45" i="41" s="1"/>
  <c r="D23" i="43"/>
  <c r="L49" i="43"/>
  <c r="G56" i="22"/>
  <c r="K47" i="21"/>
  <c r="H48" i="21" s="1"/>
  <c r="J46" i="22"/>
  <c r="K49" i="43"/>
  <c r="G49" i="43"/>
  <c r="K51" i="21"/>
  <c r="J52" i="21" s="1"/>
  <c r="J50" i="22"/>
  <c r="K11" i="21"/>
  <c r="J12" i="21" s="1"/>
  <c r="J10" i="22"/>
  <c r="J57" i="21"/>
  <c r="V35" i="21" s="1"/>
  <c r="V36" i="21" s="1"/>
  <c r="O135" i="21"/>
  <c r="H13" i="39"/>
  <c r="L56" i="43"/>
  <c r="O8" i="43"/>
  <c r="G9" i="43" s="1"/>
  <c r="M74" i="23"/>
  <c r="O12" i="41"/>
  <c r="K56" i="41"/>
  <c r="I31" i="43"/>
  <c r="H31" i="43"/>
  <c r="O40" i="39"/>
  <c r="G41" i="39" s="1"/>
  <c r="I48" i="22"/>
  <c r="K49" i="20"/>
  <c r="I50" i="20" s="1"/>
  <c r="H23" i="41"/>
  <c r="I23" i="41"/>
  <c r="I49" i="43"/>
  <c r="J49" i="43"/>
  <c r="D29" i="39"/>
  <c r="O12" i="39"/>
  <c r="O8" i="41"/>
  <c r="L9" i="41" s="1"/>
  <c r="L56" i="41"/>
  <c r="O30" i="43"/>
  <c r="J31" i="43" s="1"/>
  <c r="D11" i="25"/>
  <c r="E11" i="25"/>
  <c r="F57" i="25"/>
  <c r="N35" i="25" s="1"/>
  <c r="N36" i="25" s="1"/>
  <c r="C41" i="39"/>
  <c r="E41" i="39"/>
  <c r="D41" i="39"/>
  <c r="O22" i="41"/>
  <c r="J23" i="41" s="1"/>
  <c r="H46" i="22"/>
  <c r="F48" i="21"/>
  <c r="H29" i="43"/>
  <c r="I29" i="43"/>
  <c r="J56" i="43"/>
  <c r="I57" i="43" s="1"/>
  <c r="K19" i="19"/>
  <c r="I13" i="39"/>
  <c r="D33" i="23"/>
  <c r="E33" i="23"/>
  <c r="E11" i="23"/>
  <c r="F57" i="23"/>
  <c r="Y54" i="24"/>
  <c r="M79" i="25"/>
  <c r="O16" i="39"/>
  <c r="K56" i="39"/>
  <c r="O24" i="39"/>
  <c r="J25" i="39" s="1"/>
  <c r="C25" i="43"/>
  <c r="K9" i="21"/>
  <c r="I10" i="21" s="1"/>
  <c r="I8" i="22"/>
  <c r="I57" i="21"/>
  <c r="U35" i="21" s="1"/>
  <c r="U36" i="21" s="1"/>
  <c r="L74" i="23"/>
  <c r="L43" i="43"/>
  <c r="K79" i="25"/>
  <c r="I25" i="39"/>
  <c r="H25" i="39"/>
  <c r="C56" i="22"/>
  <c r="C21" i="39"/>
  <c r="G56" i="39"/>
  <c r="K27" i="20"/>
  <c r="J28" i="20" s="1"/>
  <c r="J26" i="22"/>
  <c r="J57" i="20"/>
  <c r="I53" i="39"/>
  <c r="K31" i="21"/>
  <c r="J32" i="21" s="1"/>
  <c r="J30" i="22"/>
  <c r="O30" i="39"/>
  <c r="J31" i="39" s="1"/>
  <c r="H9" i="39"/>
  <c r="J56" i="39"/>
  <c r="J9" i="39"/>
  <c r="D25" i="23"/>
  <c r="E25" i="23"/>
  <c r="K74" i="23"/>
  <c r="K49" i="19"/>
  <c r="J50" i="19" s="1"/>
  <c r="J57" i="19"/>
  <c r="H43" i="43"/>
  <c r="J43" i="43"/>
  <c r="I43" i="43"/>
  <c r="O46" i="43"/>
  <c r="K47" i="43" s="1"/>
  <c r="O24" i="43"/>
  <c r="L25" i="43" s="1"/>
  <c r="O22" i="43"/>
  <c r="G23" i="43" s="1"/>
  <c r="K56" i="43"/>
  <c r="O20" i="39"/>
  <c r="L21" i="39" s="1"/>
  <c r="K7" i="19"/>
  <c r="I57" i="19"/>
  <c r="F56" i="22"/>
  <c r="H57" i="21"/>
  <c r="O123" i="21" s="1"/>
  <c r="L9" i="39"/>
  <c r="L56" i="39"/>
  <c r="D19" i="23"/>
  <c r="E19" i="23"/>
  <c r="J56" i="41"/>
  <c r="H57" i="41" s="1"/>
  <c r="H17" i="41"/>
  <c r="I17" i="41"/>
  <c r="O34" i="43"/>
  <c r="J35" i="43" s="1"/>
  <c r="I20" i="22"/>
  <c r="I57" i="20"/>
  <c r="K21" i="20"/>
  <c r="E22" i="20" s="1"/>
  <c r="D47" i="43"/>
  <c r="C47" i="43"/>
  <c r="L79" i="25"/>
  <c r="I54" i="20"/>
  <c r="H54" i="20"/>
  <c r="J54" i="20"/>
  <c r="E54" i="20"/>
  <c r="C23" i="43"/>
  <c r="L29" i="43"/>
  <c r="O44" i="39"/>
  <c r="O52" i="39"/>
  <c r="J53" i="39" s="1"/>
  <c r="E22" i="22"/>
  <c r="E57" i="21"/>
  <c r="O87" i="21" s="1"/>
  <c r="E24" i="21"/>
  <c r="G48" i="21"/>
  <c r="I45" i="39"/>
  <c r="C29" i="39"/>
  <c r="D55" i="25"/>
  <c r="E55" i="25"/>
  <c r="I16" i="22"/>
  <c r="K17" i="21"/>
  <c r="I18" i="21" s="1"/>
  <c r="I31" i="39"/>
  <c r="E17" i="23"/>
  <c r="F56" i="21"/>
  <c r="G56" i="21"/>
  <c r="H56" i="21"/>
  <c r="H54" i="22"/>
  <c r="O16" i="41"/>
  <c r="I35" i="43"/>
  <c r="H35" i="43"/>
  <c r="E20" i="22"/>
  <c r="C22" i="20"/>
  <c r="T52" i="26"/>
  <c r="U43" i="26" s="1"/>
  <c r="E21" i="25"/>
  <c r="D21" i="25"/>
  <c r="I45" i="41"/>
  <c r="V14" i="26"/>
  <c r="V19" i="26"/>
  <c r="V20" i="26"/>
  <c r="U29" i="30"/>
  <c r="V25" i="26"/>
  <c r="V30" i="26"/>
  <c r="V11" i="26"/>
  <c r="V13" i="26"/>
  <c r="V24" i="26"/>
  <c r="V26" i="26"/>
  <c r="V10" i="26"/>
  <c r="V7" i="26"/>
  <c r="V17" i="26"/>
  <c r="V8" i="26"/>
  <c r="V23" i="26"/>
  <c r="V18" i="26"/>
  <c r="V21" i="26"/>
  <c r="V22" i="26"/>
  <c r="V5" i="26"/>
  <c r="V9" i="26"/>
  <c r="V15" i="26"/>
  <c r="V6" i="26"/>
  <c r="V28" i="26"/>
  <c r="V12" i="26"/>
  <c r="V29" i="26"/>
  <c r="V27" i="26"/>
  <c r="V16" i="26"/>
  <c r="M13" i="43" l="1"/>
  <c r="L13" i="43"/>
  <c r="J13" i="43"/>
  <c r="G13" i="43"/>
  <c r="E58" i="23"/>
  <c r="N35" i="23"/>
  <c r="N36" i="23" s="1"/>
  <c r="K17" i="43"/>
  <c r="J17" i="41"/>
  <c r="N17" i="41"/>
  <c r="O153" i="19"/>
  <c r="Q155" i="19"/>
  <c r="L90" i="25"/>
  <c r="G29" i="39"/>
  <c r="G55" i="41"/>
  <c r="K17" i="39"/>
  <c r="N17" i="39"/>
  <c r="U35" i="20"/>
  <c r="U36" i="20" s="1"/>
  <c r="O156" i="20"/>
  <c r="J17" i="43"/>
  <c r="N17" i="43"/>
  <c r="L29" i="39"/>
  <c r="V35" i="20"/>
  <c r="V36" i="20" s="1"/>
  <c r="P156" i="20"/>
  <c r="J29" i="39"/>
  <c r="U52" i="28"/>
  <c r="U46" i="28"/>
  <c r="U50" i="28"/>
  <c r="U43" i="28"/>
  <c r="N72" i="27"/>
  <c r="K83" i="27" s="1"/>
  <c r="C58" i="21"/>
  <c r="T35" i="21"/>
  <c r="T36" i="21" s="1"/>
  <c r="G58" i="21"/>
  <c r="R35" i="21"/>
  <c r="R36" i="21" s="1"/>
  <c r="J38" i="20"/>
  <c r="E38" i="20"/>
  <c r="G58" i="20"/>
  <c r="R35" i="20"/>
  <c r="R36" i="20" s="1"/>
  <c r="O82" i="20"/>
  <c r="T35" i="20"/>
  <c r="T36" i="20" s="1"/>
  <c r="F58" i="19"/>
  <c r="J29" i="43"/>
  <c r="K35" i="43"/>
  <c r="J55" i="41"/>
  <c r="K55" i="41"/>
  <c r="M55" i="41"/>
  <c r="J43" i="41"/>
  <c r="K43" i="41"/>
  <c r="G43" i="41"/>
  <c r="E57" i="41"/>
  <c r="C57" i="41"/>
  <c r="O12" i="42"/>
  <c r="O11" i="42" s="1"/>
  <c r="F57" i="41"/>
  <c r="D57" i="41"/>
  <c r="I57" i="39"/>
  <c r="O39" i="40"/>
  <c r="O38" i="40" s="1"/>
  <c r="H57" i="39"/>
  <c r="L35" i="39"/>
  <c r="K35" i="39"/>
  <c r="G35" i="39"/>
  <c r="J35" i="39"/>
  <c r="I12" i="20"/>
  <c r="J52" i="19"/>
  <c r="E52" i="19"/>
  <c r="H52" i="19"/>
  <c r="I52" i="19"/>
  <c r="C58" i="19"/>
  <c r="J48" i="19"/>
  <c r="E48" i="19"/>
  <c r="H48" i="19"/>
  <c r="E58" i="27"/>
  <c r="Z36" i="28"/>
  <c r="Z37" i="28" s="1"/>
  <c r="E58" i="25"/>
  <c r="G22" i="27"/>
  <c r="G6" i="27"/>
  <c r="G57" i="27"/>
  <c r="G38" i="27"/>
  <c r="G52" i="27"/>
  <c r="D58" i="27"/>
  <c r="G12" i="27"/>
  <c r="G26" i="27"/>
  <c r="G14" i="27"/>
  <c r="G20" i="27"/>
  <c r="G8" i="27"/>
  <c r="G18" i="27"/>
  <c r="G10" i="27"/>
  <c r="G34" i="27"/>
  <c r="G48" i="27"/>
  <c r="G30" i="27"/>
  <c r="G36" i="27"/>
  <c r="G28" i="27"/>
  <c r="G24" i="27"/>
  <c r="G32" i="27"/>
  <c r="G16" i="27"/>
  <c r="G40" i="27"/>
  <c r="G54" i="27"/>
  <c r="G46" i="27"/>
  <c r="C58" i="27"/>
  <c r="G50" i="27"/>
  <c r="G42" i="27"/>
  <c r="G44" i="27"/>
  <c r="U47" i="26"/>
  <c r="U44" i="26"/>
  <c r="C58" i="25"/>
  <c r="G10" i="25"/>
  <c r="G20" i="25"/>
  <c r="G54" i="25"/>
  <c r="D58" i="25"/>
  <c r="G18" i="23"/>
  <c r="C58" i="23"/>
  <c r="G10" i="23"/>
  <c r="G24" i="23"/>
  <c r="G32" i="23"/>
  <c r="I44" i="21"/>
  <c r="K38" i="22"/>
  <c r="H40" i="21"/>
  <c r="J28" i="21"/>
  <c r="H28" i="21"/>
  <c r="E28" i="21"/>
  <c r="H8" i="21"/>
  <c r="K6" i="22"/>
  <c r="I8" i="21"/>
  <c r="H14" i="21"/>
  <c r="J14" i="21"/>
  <c r="E14" i="21"/>
  <c r="I14" i="21"/>
  <c r="J44" i="21"/>
  <c r="E44" i="21"/>
  <c r="H44" i="21"/>
  <c r="K36" i="22"/>
  <c r="H38" i="20"/>
  <c r="H36" i="20"/>
  <c r="E36" i="20"/>
  <c r="K34" i="22"/>
  <c r="J36" i="20"/>
  <c r="E52" i="20"/>
  <c r="I52" i="20"/>
  <c r="H52" i="20"/>
  <c r="J52" i="20"/>
  <c r="K40" i="22"/>
  <c r="E42" i="20"/>
  <c r="J42" i="20"/>
  <c r="H42" i="20"/>
  <c r="E12" i="20"/>
  <c r="I42" i="20"/>
  <c r="I30" i="20"/>
  <c r="K28" i="22"/>
  <c r="H30" i="20"/>
  <c r="E30" i="20"/>
  <c r="O117" i="20"/>
  <c r="O116" i="20" s="1"/>
  <c r="F58" i="20"/>
  <c r="E10" i="20"/>
  <c r="H10" i="20"/>
  <c r="J10" i="20"/>
  <c r="J26" i="20"/>
  <c r="K24" i="22"/>
  <c r="E26" i="20"/>
  <c r="H26" i="20"/>
  <c r="J24" i="20"/>
  <c r="K22" i="22"/>
  <c r="H24" i="20"/>
  <c r="E24" i="20"/>
  <c r="E48" i="20"/>
  <c r="H48" i="20"/>
  <c r="I48" i="20"/>
  <c r="J48" i="20"/>
  <c r="I32" i="20"/>
  <c r="E32" i="20"/>
  <c r="H32" i="20"/>
  <c r="I56" i="20"/>
  <c r="K54" i="22"/>
  <c r="J56" i="20"/>
  <c r="E56" i="20"/>
  <c r="H56" i="20"/>
  <c r="J32" i="20"/>
  <c r="D57" i="43"/>
  <c r="K23" i="43"/>
  <c r="L9" i="43"/>
  <c r="G37" i="43"/>
  <c r="J37" i="43"/>
  <c r="G47" i="43"/>
  <c r="K17" i="41"/>
  <c r="L23" i="41"/>
  <c r="K7" i="39"/>
  <c r="G7" i="39"/>
  <c r="K31" i="39"/>
  <c r="K41" i="39"/>
  <c r="K25" i="39"/>
  <c r="J51" i="39"/>
  <c r="L51" i="39"/>
  <c r="K51" i="39"/>
  <c r="M51" i="39"/>
  <c r="J43" i="39"/>
  <c r="G43" i="39"/>
  <c r="L43" i="39"/>
  <c r="G51" i="39"/>
  <c r="G35" i="43"/>
  <c r="L35" i="43"/>
  <c r="P68" i="40"/>
  <c r="P67" i="40" s="1"/>
  <c r="J21" i="39"/>
  <c r="K21" i="39"/>
  <c r="J47" i="43"/>
  <c r="L47" i="43"/>
  <c r="K76" i="23"/>
  <c r="L31" i="39"/>
  <c r="G31" i="39"/>
  <c r="N31" i="39"/>
  <c r="J17" i="39"/>
  <c r="G17" i="39"/>
  <c r="L17" i="39"/>
  <c r="G13" i="39"/>
  <c r="K13" i="39"/>
  <c r="M13" i="39"/>
  <c r="P68" i="44"/>
  <c r="P67" i="44" s="1"/>
  <c r="K46" i="22"/>
  <c r="I48" i="21"/>
  <c r="E48" i="21"/>
  <c r="U51" i="26"/>
  <c r="O86" i="21"/>
  <c r="E56" i="22"/>
  <c r="L53" i="39"/>
  <c r="I28" i="20"/>
  <c r="E28" i="20"/>
  <c r="K26" i="22"/>
  <c r="H28" i="20"/>
  <c r="K81" i="25"/>
  <c r="N79" i="25"/>
  <c r="K90" i="25" s="1"/>
  <c r="H10" i="21"/>
  <c r="J10" i="21"/>
  <c r="E10" i="21"/>
  <c r="K8" i="22"/>
  <c r="M81" i="25"/>
  <c r="O39" i="44"/>
  <c r="O38" i="44" s="1"/>
  <c r="G23" i="41"/>
  <c r="K23" i="41"/>
  <c r="L13" i="39"/>
  <c r="O68" i="42"/>
  <c r="O67" i="42" s="1"/>
  <c r="O56" i="41"/>
  <c r="K57" i="41" s="1"/>
  <c r="J13" i="39"/>
  <c r="G16" i="23"/>
  <c r="E57" i="39"/>
  <c r="O12" i="40"/>
  <c r="O11" i="40" s="1"/>
  <c r="C57" i="39"/>
  <c r="F57" i="39"/>
  <c r="G25" i="43"/>
  <c r="N31" i="43"/>
  <c r="G31" i="43"/>
  <c r="K31" i="43"/>
  <c r="J50" i="20"/>
  <c r="H50" i="20"/>
  <c r="E50" i="20"/>
  <c r="K48" i="22"/>
  <c r="L13" i="41"/>
  <c r="G13" i="41"/>
  <c r="M13" i="41"/>
  <c r="J13" i="41"/>
  <c r="I52" i="21"/>
  <c r="E52" i="21"/>
  <c r="H52" i="21"/>
  <c r="K50" i="22"/>
  <c r="O12" i="44"/>
  <c r="O11" i="44" s="1"/>
  <c r="F57" i="43"/>
  <c r="E57" i="43"/>
  <c r="L81" i="25"/>
  <c r="E20" i="19"/>
  <c r="H20" i="19"/>
  <c r="J20" i="19"/>
  <c r="O122" i="21"/>
  <c r="H56" i="22"/>
  <c r="K45" i="39"/>
  <c r="G45" i="39"/>
  <c r="N45" i="39"/>
  <c r="J22" i="20"/>
  <c r="H22" i="20"/>
  <c r="K20" i="22"/>
  <c r="F58" i="21"/>
  <c r="O68" i="44"/>
  <c r="O56" i="43"/>
  <c r="O31" i="43" s="1"/>
  <c r="H32" i="21"/>
  <c r="I32" i="21"/>
  <c r="E32" i="21"/>
  <c r="K30" i="22"/>
  <c r="G21" i="39"/>
  <c r="Z49" i="24"/>
  <c r="Z52" i="24"/>
  <c r="Z54" i="24"/>
  <c r="Z45" i="24"/>
  <c r="Z48" i="24"/>
  <c r="Z44" i="24"/>
  <c r="Z51" i="24"/>
  <c r="Z46" i="24"/>
  <c r="Z43" i="24"/>
  <c r="Z47" i="24"/>
  <c r="L31" i="43"/>
  <c r="K13" i="41"/>
  <c r="U52" i="26"/>
  <c r="S63" i="26"/>
  <c r="T63" i="26" s="1"/>
  <c r="U48" i="26"/>
  <c r="U50" i="26"/>
  <c r="U41" i="26"/>
  <c r="U49" i="26"/>
  <c r="U46" i="26"/>
  <c r="U42" i="26"/>
  <c r="U45" i="26"/>
  <c r="L17" i="41"/>
  <c r="G17" i="41"/>
  <c r="E18" i="21"/>
  <c r="H18" i="21"/>
  <c r="K16" i="22"/>
  <c r="J18" i="21"/>
  <c r="J45" i="39"/>
  <c r="L45" i="39"/>
  <c r="I22" i="20"/>
  <c r="O39" i="42"/>
  <c r="O38" i="42" s="1"/>
  <c r="O117" i="19"/>
  <c r="O116" i="19" s="1"/>
  <c r="D58" i="23"/>
  <c r="Z50" i="24"/>
  <c r="Z53" i="24"/>
  <c r="P68" i="42"/>
  <c r="P67" i="42" s="1"/>
  <c r="M76" i="23"/>
  <c r="P155" i="20"/>
  <c r="K10" i="22"/>
  <c r="E12" i="21"/>
  <c r="I12" i="21"/>
  <c r="H12" i="21"/>
  <c r="G53" i="39"/>
  <c r="D57" i="39"/>
  <c r="K57" i="20"/>
  <c r="I58" i="20" s="1"/>
  <c r="K57" i="19"/>
  <c r="K20" i="19" s="1"/>
  <c r="L23" i="43"/>
  <c r="J23" i="43"/>
  <c r="I50" i="19"/>
  <c r="E50" i="19"/>
  <c r="H50" i="19"/>
  <c r="L76" i="23"/>
  <c r="L25" i="39"/>
  <c r="G25" i="39"/>
  <c r="I57" i="41"/>
  <c r="J9" i="41"/>
  <c r="G9" i="41"/>
  <c r="K9" i="41"/>
  <c r="J41" i="39"/>
  <c r="L41" i="39"/>
  <c r="M41" i="39"/>
  <c r="J56" i="22"/>
  <c r="P149" i="21"/>
  <c r="P147" i="21" s="1"/>
  <c r="N45" i="41"/>
  <c r="K45" i="41"/>
  <c r="G45" i="41"/>
  <c r="H8" i="19"/>
  <c r="J8" i="19"/>
  <c r="K25" i="43"/>
  <c r="J25" i="43"/>
  <c r="O149" i="21"/>
  <c r="I56" i="22"/>
  <c r="K57" i="21"/>
  <c r="O68" i="40"/>
  <c r="O67" i="40" s="1"/>
  <c r="O56" i="39"/>
  <c r="L57" i="39" s="1"/>
  <c r="G46" i="23"/>
  <c r="G6" i="23"/>
  <c r="G14" i="23"/>
  <c r="G22" i="23"/>
  <c r="G54" i="23"/>
  <c r="G52" i="23"/>
  <c r="G28" i="23"/>
  <c r="G36" i="23"/>
  <c r="N74" i="23"/>
  <c r="M86" i="23" s="1"/>
  <c r="G57" i="23"/>
  <c r="G34" i="23"/>
  <c r="G30" i="23"/>
  <c r="G26" i="23"/>
  <c r="G8" i="23"/>
  <c r="G12" i="23"/>
  <c r="G40" i="23"/>
  <c r="G50" i="23"/>
  <c r="G38" i="23"/>
  <c r="G42" i="23"/>
  <c r="G44" i="23"/>
  <c r="G20" i="23"/>
  <c r="G48" i="23"/>
  <c r="I20" i="19"/>
  <c r="G50" i="25"/>
  <c r="G46" i="25"/>
  <c r="G34" i="25"/>
  <c r="G32" i="25"/>
  <c r="G8" i="25"/>
  <c r="G28" i="25"/>
  <c r="G22" i="25"/>
  <c r="G12" i="25"/>
  <c r="G42" i="25"/>
  <c r="G24" i="25"/>
  <c r="G30" i="25"/>
  <c r="G57" i="25"/>
  <c r="G14" i="25"/>
  <c r="G48" i="25"/>
  <c r="G26" i="25"/>
  <c r="G38" i="25"/>
  <c r="G18" i="25"/>
  <c r="G52" i="25"/>
  <c r="G44" i="25"/>
  <c r="G6" i="25"/>
  <c r="G16" i="25"/>
  <c r="G40" i="25"/>
  <c r="G36" i="25"/>
  <c r="K9" i="43"/>
  <c r="J9" i="43"/>
  <c r="J48" i="21"/>
  <c r="L45" i="41"/>
  <c r="H57" i="43"/>
  <c r="M90" i="25" l="1"/>
  <c r="Q156" i="20"/>
  <c r="M83" i="27"/>
  <c r="L83" i="27"/>
  <c r="K18" i="21"/>
  <c r="W35" i="21"/>
  <c r="W36" i="21" s="1"/>
  <c r="I58" i="21"/>
  <c r="O9" i="43"/>
  <c r="O23" i="43"/>
  <c r="O25" i="43"/>
  <c r="K57" i="43"/>
  <c r="O9" i="41"/>
  <c r="J57" i="41"/>
  <c r="O45" i="41"/>
  <c r="O13" i="41"/>
  <c r="O23" i="41"/>
  <c r="L57" i="41"/>
  <c r="O17" i="41"/>
  <c r="O41" i="39"/>
  <c r="O25" i="39"/>
  <c r="K50" i="19"/>
  <c r="O155" i="20"/>
  <c r="M57" i="43"/>
  <c r="O15" i="43"/>
  <c r="O41" i="43"/>
  <c r="O45" i="43"/>
  <c r="O13" i="43"/>
  <c r="O33" i="43"/>
  <c r="O27" i="43"/>
  <c r="O55" i="43"/>
  <c r="O53" i="43"/>
  <c r="N57" i="43"/>
  <c r="O37" i="43"/>
  <c r="O39" i="43"/>
  <c r="O11" i="43"/>
  <c r="O17" i="43"/>
  <c r="O7" i="43"/>
  <c r="O19" i="43"/>
  <c r="O21" i="43"/>
  <c r="O51" i="43"/>
  <c r="O29" i="43"/>
  <c r="O49" i="43"/>
  <c r="O43" i="43"/>
  <c r="K48" i="21"/>
  <c r="O21" i="39"/>
  <c r="Q149" i="21"/>
  <c r="O147" i="21"/>
  <c r="K8" i="20"/>
  <c r="K36" i="20"/>
  <c r="K26" i="20"/>
  <c r="K16" i="20"/>
  <c r="K30" i="20"/>
  <c r="K12" i="20"/>
  <c r="H58" i="20"/>
  <c r="K14" i="20"/>
  <c r="K52" i="20"/>
  <c r="K24" i="20"/>
  <c r="E58" i="20"/>
  <c r="K48" i="20"/>
  <c r="K10" i="20"/>
  <c r="K20" i="20"/>
  <c r="K40" i="20"/>
  <c r="K32" i="20"/>
  <c r="K34" i="20"/>
  <c r="K46" i="20"/>
  <c r="K56" i="20"/>
  <c r="K44" i="20"/>
  <c r="K38" i="20"/>
  <c r="K42" i="20"/>
  <c r="K18" i="20"/>
  <c r="K54" i="20"/>
  <c r="S68" i="44"/>
  <c r="O67" i="44"/>
  <c r="S67" i="44" s="1"/>
  <c r="O45" i="39"/>
  <c r="K52" i="21"/>
  <c r="K10" i="21"/>
  <c r="K12" i="21"/>
  <c r="J57" i="43"/>
  <c r="K28" i="20"/>
  <c r="O17" i="39"/>
  <c r="K86" i="23"/>
  <c r="K40" i="19"/>
  <c r="K14" i="19"/>
  <c r="K48" i="19"/>
  <c r="K46" i="19"/>
  <c r="K44" i="19"/>
  <c r="K56" i="19"/>
  <c r="K26" i="19"/>
  <c r="K52" i="19"/>
  <c r="K38" i="19"/>
  <c r="K34" i="19"/>
  <c r="K36" i="19"/>
  <c r="K16" i="19"/>
  <c r="K42" i="19"/>
  <c r="K30" i="19"/>
  <c r="K32" i="19"/>
  <c r="K12" i="19"/>
  <c r="K10" i="19"/>
  <c r="K24" i="19"/>
  <c r="K18" i="19"/>
  <c r="H58" i="19"/>
  <c r="K22" i="19"/>
  <c r="E58" i="19"/>
  <c r="K54" i="19"/>
  <c r="K28" i="19"/>
  <c r="L86" i="23"/>
  <c r="J58" i="20"/>
  <c r="H58" i="21"/>
  <c r="N76" i="23"/>
  <c r="O51" i="39"/>
  <c r="O15" i="39"/>
  <c r="O7" i="39"/>
  <c r="N57" i="39"/>
  <c r="O23" i="39"/>
  <c r="O47" i="39"/>
  <c r="O19" i="39"/>
  <c r="O55" i="39"/>
  <c r="O11" i="39"/>
  <c r="O39" i="39"/>
  <c r="O37" i="39"/>
  <c r="O49" i="39"/>
  <c r="O29" i="39"/>
  <c r="O43" i="39"/>
  <c r="M57" i="39"/>
  <c r="S68" i="40"/>
  <c r="S67" i="40" s="1"/>
  <c r="O33" i="39"/>
  <c r="O27" i="39"/>
  <c r="O35" i="39"/>
  <c r="O9" i="39"/>
  <c r="K57" i="39"/>
  <c r="J58" i="21"/>
  <c r="O53" i="39"/>
  <c r="J58" i="19"/>
  <c r="K22" i="20"/>
  <c r="O27" i="41"/>
  <c r="O47" i="41"/>
  <c r="O43" i="41"/>
  <c r="O51" i="41"/>
  <c r="M57" i="41"/>
  <c r="O39" i="41"/>
  <c r="O49" i="41"/>
  <c r="O25" i="41"/>
  <c r="O37" i="41"/>
  <c r="O19" i="41"/>
  <c r="O33" i="41"/>
  <c r="O41" i="41"/>
  <c r="O21" i="41"/>
  <c r="O53" i="41"/>
  <c r="G57" i="41"/>
  <c r="O29" i="41"/>
  <c r="N57" i="41"/>
  <c r="O55" i="41"/>
  <c r="O11" i="41"/>
  <c r="O7" i="41"/>
  <c r="O31" i="41"/>
  <c r="O15" i="41"/>
  <c r="O35" i="41"/>
  <c r="N81" i="25"/>
  <c r="L57" i="43"/>
  <c r="O47" i="43"/>
  <c r="G57" i="39"/>
  <c r="S67" i="42"/>
  <c r="S68" i="42"/>
  <c r="O35" i="43"/>
  <c r="K40" i="21"/>
  <c r="K14" i="21"/>
  <c r="K26" i="21"/>
  <c r="K50" i="21"/>
  <c r="K20" i="21"/>
  <c r="K46" i="21"/>
  <c r="K56" i="22"/>
  <c r="K28" i="21"/>
  <c r="K56" i="21"/>
  <c r="K34" i="21"/>
  <c r="K16" i="21"/>
  <c r="K30" i="21"/>
  <c r="K22" i="21"/>
  <c r="K54" i="21"/>
  <c r="K24" i="21"/>
  <c r="K42" i="21"/>
  <c r="K36" i="21"/>
  <c r="K38" i="21"/>
  <c r="K44" i="21"/>
  <c r="K8" i="21"/>
  <c r="K8" i="19"/>
  <c r="J57" i="39"/>
  <c r="I58" i="19"/>
  <c r="K32" i="21"/>
  <c r="G57" i="43"/>
  <c r="K50" i="20"/>
  <c r="E58" i="21"/>
  <c r="O13" i="39"/>
  <c r="O31" i="39"/>
</calcChain>
</file>

<file path=xl/comments1.xml><?xml version="1.0" encoding="utf-8"?>
<comments xmlns="http://schemas.openxmlformats.org/spreadsheetml/2006/main">
  <authors>
    <author>mvelasquez</author>
  </authors>
  <commentList>
    <comment ref="H3" authorId="0">
      <text>
        <r>
          <rPr>
            <b/>
            <sz val="8"/>
            <color indexed="81"/>
            <rFont val="Tahoma"/>
            <family val="2"/>
          </rPr>
          <t>jizquierdo:</t>
        </r>
        <r>
          <rPr>
            <sz val="8"/>
            <color indexed="81"/>
            <rFont val="Tahoma"/>
            <family val="2"/>
          </rPr>
          <t xml:space="preserve">
Actualizado con data de la DEP, el 17.06.2008</t>
        </r>
      </text>
    </comment>
  </commentList>
</comments>
</file>

<file path=xl/sharedStrings.xml><?xml version="1.0" encoding="utf-8"?>
<sst xmlns="http://schemas.openxmlformats.org/spreadsheetml/2006/main" count="11142" uniqueCount="2283">
  <si>
    <t>AMAZONAS</t>
  </si>
  <si>
    <t>ANCASH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</si>
  <si>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</si>
  <si>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</si>
  <si>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</si>
  <si>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</si>
  <si>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</si>
  <si>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</si>
  <si>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</si>
  <si>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</si>
  <si>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</si>
  <si>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</si>
  <si>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</si>
  <si>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</si>
  <si>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</si>
  <si>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</si>
  <si>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</si>
  <si>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</si>
  <si>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</si>
  <si>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</si>
  <si>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</si>
  <si>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</si>
  <si>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</si>
  <si>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TOTAL</t>
  </si>
  <si>
    <t>APURIMAC</t>
  </si>
  <si>
    <t>Participación</t>
  </si>
  <si>
    <t>GW.h</t>
  </si>
  <si>
    <t>Población</t>
  </si>
  <si>
    <t>%</t>
  </si>
  <si>
    <t>kW.h / hab</t>
  </si>
  <si>
    <t>Consumo de</t>
  </si>
  <si>
    <t>Energía Eléctrica</t>
  </si>
  <si>
    <t>Consumo de Energía</t>
  </si>
  <si>
    <t>1 /</t>
  </si>
  <si>
    <t>Eléctrica Percápita</t>
  </si>
  <si>
    <t xml:space="preserve">Grado de </t>
  </si>
  <si>
    <r>
      <t xml:space="preserve">Electrificación </t>
    </r>
    <r>
      <rPr>
        <b/>
        <vertAlign val="superscript"/>
        <sz val="11"/>
        <color indexed="9"/>
        <rFont val="Arial"/>
        <family val="2"/>
      </rPr>
      <t>2</t>
    </r>
  </si>
  <si>
    <t>Región</t>
  </si>
  <si>
    <t xml:space="preserve">2.1. Indicadores del subsector eléctrico por regiones </t>
  </si>
  <si>
    <t>CALLAO</t>
  </si>
  <si>
    <t xml:space="preserve"> Mercado Eléctrico</t>
  </si>
  <si>
    <t xml:space="preserve"> Uso Propio</t>
  </si>
  <si>
    <t>Total por Origen</t>
  </si>
  <si>
    <t>Total por</t>
  </si>
  <si>
    <t>Eólica</t>
  </si>
  <si>
    <t>Departamentos</t>
  </si>
  <si>
    <t>Mercado Electrico</t>
  </si>
  <si>
    <t>JUNIN</t>
  </si>
  <si>
    <t>Otros</t>
  </si>
  <si>
    <t>Uso propio</t>
  </si>
  <si>
    <t>HIDRÁULICA</t>
  </si>
  <si>
    <t>TÉRMICA</t>
  </si>
  <si>
    <t>SOLAR</t>
  </si>
  <si>
    <t>EOLICA</t>
  </si>
  <si>
    <t>Total</t>
  </si>
  <si>
    <t>Notas para la participación porcentual:</t>
  </si>
  <si>
    <r>
      <rPr>
        <sz val="10"/>
        <rFont val="Arial"/>
        <family val="2"/>
      </rPr>
      <t>1\</t>
    </r>
    <r>
      <rPr>
        <vertAlign val="superscript"/>
        <sz val="10"/>
        <rFont val="Arial"/>
        <family val="2"/>
      </rPr>
      <t xml:space="preserve">     </t>
    </r>
    <r>
      <rPr>
        <sz val="10"/>
        <rFont val="Arial"/>
        <family val="2"/>
      </rPr>
      <t>%  De región respecto del total nacional.</t>
    </r>
  </si>
  <si>
    <r>
      <rPr>
        <sz val="10"/>
        <rFont val="Arial"/>
        <family val="2"/>
      </rPr>
      <t>2\</t>
    </r>
    <r>
      <rPr>
        <vertAlign val="superscript"/>
        <sz val="10"/>
        <rFont val="Arial"/>
        <family val="2"/>
      </rPr>
      <t xml:space="preserve">     </t>
    </r>
    <r>
      <rPr>
        <sz val="10"/>
        <rFont val="Arial"/>
        <family val="2"/>
      </rPr>
      <t>%  De origen respecto del total por región.</t>
    </r>
  </si>
  <si>
    <r>
      <rPr>
        <sz val="10"/>
        <rFont val="Arial"/>
        <family val="2"/>
      </rPr>
      <t>3\</t>
    </r>
    <r>
      <rPr>
        <vertAlign val="superscript"/>
        <sz val="10"/>
        <rFont val="Arial"/>
        <family val="2"/>
      </rPr>
      <t xml:space="preserve">     </t>
    </r>
    <r>
      <rPr>
        <sz val="10"/>
        <rFont val="Arial"/>
        <family val="2"/>
      </rPr>
      <t>%  De tipo de mercado respecto del total por región.</t>
    </r>
  </si>
  <si>
    <r>
      <rPr>
        <sz val="10"/>
        <rFont val="Arial"/>
        <family val="2"/>
      </rPr>
      <t>4\</t>
    </r>
    <r>
      <rPr>
        <vertAlign val="superscript"/>
        <sz val="10"/>
        <rFont val="Arial"/>
        <family val="2"/>
      </rPr>
      <t xml:space="preserve">     </t>
    </r>
    <r>
      <rPr>
        <sz val="10"/>
        <rFont val="Arial"/>
        <family val="2"/>
      </rPr>
      <t>%  De origen respecto del total por mercado en cada región.</t>
    </r>
  </si>
  <si>
    <t>OTROS</t>
  </si>
  <si>
    <t>HUANUCO</t>
  </si>
  <si>
    <t>EÓLICO</t>
  </si>
  <si>
    <t>MERCDO ELECTRICO</t>
  </si>
  <si>
    <t>APURÍMAC</t>
  </si>
  <si>
    <t>USO PROPIO</t>
  </si>
  <si>
    <t>HDRÁULICA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</si>
  <si>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</si>
  <si>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Generadoras</t>
  </si>
  <si>
    <t>Distribuidoras</t>
  </si>
  <si>
    <t>Total por Mercado</t>
  </si>
  <si>
    <t>SAN MARTIN</t>
  </si>
  <si>
    <r>
      <rPr>
        <sz val="10"/>
        <rFont val="Arial"/>
        <family val="2"/>
      </rPr>
      <t>2\</t>
    </r>
    <r>
      <rPr>
        <vertAlign val="superscript"/>
        <sz val="10"/>
        <rFont val="Arial"/>
        <family val="2"/>
      </rPr>
      <t xml:space="preserve">     </t>
    </r>
    <r>
      <rPr>
        <sz val="10"/>
        <rFont val="Arial"/>
        <family val="2"/>
      </rPr>
      <t>%  Por origen respecto del total región.</t>
    </r>
  </si>
  <si>
    <r>
      <rPr>
        <sz val="10"/>
        <rFont val="Arial"/>
        <family val="2"/>
      </rPr>
      <t>3\</t>
    </r>
    <r>
      <rPr>
        <vertAlign val="superscript"/>
        <sz val="10"/>
        <rFont val="Arial"/>
        <family val="2"/>
      </rPr>
      <t xml:space="preserve">     </t>
    </r>
    <r>
      <rPr>
        <sz val="10"/>
        <rFont val="Arial"/>
        <family val="2"/>
      </rPr>
      <t>%  Por tipo de servicio respecto del total región.</t>
    </r>
  </si>
  <si>
    <r>
      <rPr>
        <sz val="10"/>
        <rFont val="Arial"/>
        <family val="2"/>
      </rPr>
      <t>4\</t>
    </r>
    <r>
      <rPr>
        <vertAlign val="superscript"/>
        <sz val="10"/>
        <rFont val="Arial"/>
        <family val="2"/>
      </rPr>
      <t xml:space="preserve">    </t>
    </r>
    <r>
      <rPr>
        <sz val="10"/>
        <rFont val="Arial"/>
        <family val="2"/>
      </rPr>
      <t>%   Por origen respecto del mercado eléctrico y uso propio respectivamente, en cada región.</t>
    </r>
  </si>
  <si>
    <t>GENERADORAS</t>
  </si>
  <si>
    <t xml:space="preserve">2.6.   Venta de energía eléctrica a clientes finales (GWh)  </t>
  </si>
  <si>
    <r>
      <t>1</t>
    </r>
    <r>
      <rPr>
        <vertAlign val="superscript"/>
        <sz val="10"/>
        <rFont val="Arial"/>
        <family val="2"/>
      </rPr>
      <t xml:space="preserve">       </t>
    </r>
    <r>
      <rPr>
        <sz val="10"/>
        <rFont val="Arial"/>
        <family val="2"/>
      </rPr>
      <t>%  De  región respecto del total nacional.</t>
    </r>
  </si>
  <si>
    <r>
      <t>2</t>
    </r>
    <r>
      <rPr>
        <vertAlign val="superscript"/>
        <sz val="10"/>
        <rFont val="Arial"/>
        <family val="2"/>
      </rPr>
      <t xml:space="preserve">       </t>
    </r>
    <r>
      <rPr>
        <sz val="10"/>
        <rFont val="Arial"/>
        <family val="2"/>
      </rPr>
      <t>%  Por mercado respecto del total región.</t>
    </r>
  </si>
  <si>
    <r>
      <t xml:space="preserve">3  </t>
    </r>
    <r>
      <rPr>
        <vertAlign val="superscript"/>
        <sz val="10"/>
        <rFont val="Arial"/>
        <family val="2"/>
      </rPr>
      <t xml:space="preserve">   </t>
    </r>
    <r>
      <rPr>
        <sz val="10"/>
        <rFont val="Arial"/>
        <family val="2"/>
      </rPr>
      <t>%  Por tipo de empresa respecto del total región.</t>
    </r>
  </si>
  <si>
    <r>
      <t xml:space="preserve">4   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%  Por mercado respecto a las empresas generadoras y distribuidoras respectivamente, en cada región.</t>
    </r>
  </si>
  <si>
    <t>Libre</t>
  </si>
  <si>
    <t>Regulado</t>
  </si>
  <si>
    <r>
      <rPr>
        <sz val="11"/>
        <rFont val="Arial"/>
        <family val="2"/>
      </rPr>
      <t>1\</t>
    </r>
    <r>
      <rPr>
        <vertAlign val="superscript"/>
        <sz val="11"/>
        <rFont val="Arial"/>
        <family val="2"/>
      </rPr>
      <t xml:space="preserve">     </t>
    </r>
    <r>
      <rPr>
        <sz val="11"/>
        <rFont val="Arial"/>
        <family val="2"/>
      </rPr>
      <t>%  De región respecto del total nacional.</t>
    </r>
  </si>
  <si>
    <r>
      <rPr>
        <sz val="11"/>
        <rFont val="Arial"/>
        <family val="2"/>
      </rPr>
      <t>2\</t>
    </r>
    <r>
      <rPr>
        <vertAlign val="superscript"/>
        <sz val="11"/>
        <rFont val="Arial"/>
        <family val="2"/>
      </rPr>
      <t xml:space="preserve">     </t>
    </r>
    <r>
      <rPr>
        <sz val="11"/>
        <rFont val="Arial"/>
        <family val="2"/>
      </rPr>
      <t>%  Por origen respecto del total región.</t>
    </r>
  </si>
  <si>
    <r>
      <rPr>
        <sz val="11"/>
        <rFont val="Arial"/>
        <family val="2"/>
      </rPr>
      <t>3\</t>
    </r>
    <r>
      <rPr>
        <vertAlign val="superscript"/>
        <sz val="11"/>
        <rFont val="Arial"/>
        <family val="2"/>
      </rPr>
      <t xml:space="preserve">     </t>
    </r>
    <r>
      <rPr>
        <sz val="11"/>
        <rFont val="Arial"/>
        <family val="2"/>
      </rPr>
      <t>%  Por tipo de servicio respecto del total región.</t>
    </r>
  </si>
  <si>
    <r>
      <rPr>
        <sz val="11"/>
        <rFont val="Arial"/>
        <family val="2"/>
      </rPr>
      <t>4\</t>
    </r>
    <r>
      <rPr>
        <vertAlign val="superscript"/>
        <sz val="11"/>
        <rFont val="Arial"/>
        <family val="2"/>
      </rPr>
      <t xml:space="preserve">    </t>
    </r>
    <r>
      <rPr>
        <sz val="11"/>
        <rFont val="Arial"/>
        <family val="2"/>
      </rPr>
      <t>%   Por origen respecto del mercado eléctrico y uso propio respectivamente, en cada región.</t>
    </r>
  </si>
  <si>
    <t>Notas:</t>
  </si>
  <si>
    <r>
      <t>1</t>
    </r>
    <r>
      <rPr>
        <sz val="12"/>
        <rFont val="Arial"/>
        <family val="2"/>
      </rPr>
      <t xml:space="preserve">    </t>
    </r>
    <r>
      <rPr>
        <sz val="10"/>
        <rFont val="Arial"/>
        <family val="2"/>
      </rPr>
      <t>Precio Medio Total por región, ponderado entre el Mercado Libre y Regulado</t>
    </r>
  </si>
  <si>
    <r>
      <t xml:space="preserve">2  </t>
    </r>
    <r>
      <rPr>
        <sz val="10"/>
        <rFont val="Arial"/>
        <family val="2"/>
      </rPr>
      <t xml:space="preserve">  Precio Medio del Mercado Libre y Regulado a nivel nacional</t>
    </r>
  </si>
  <si>
    <t xml:space="preserve">2.9.1 Número de Clientes Finales por Sectores Económicos </t>
  </si>
  <si>
    <t>REGIÓN</t>
  </si>
  <si>
    <t>Industrial</t>
  </si>
  <si>
    <t>Comercial y Servicios</t>
  </si>
  <si>
    <t>Residencial</t>
  </si>
  <si>
    <t>Total general</t>
  </si>
  <si>
    <t>Participación (%)</t>
  </si>
  <si>
    <t xml:space="preserve">2.9.2    Número de Clientes Finales por actividad CIIU </t>
  </si>
  <si>
    <t>Región \ Actividad CIIU</t>
  </si>
  <si>
    <t>Activ. Comunitaria y esparcimiento</t>
  </si>
  <si>
    <t>Actividad no especificada</t>
  </si>
  <si>
    <t>Administración Pública</t>
  </si>
  <si>
    <t>Agricultura y Ganadería</t>
  </si>
  <si>
    <t>Comercio</t>
  </si>
  <si>
    <t>Construcción</t>
  </si>
  <si>
    <t>Enseñanza</t>
  </si>
  <si>
    <t>Hoteles y restaurantes</t>
  </si>
  <si>
    <t>Inmobiliarias</t>
  </si>
  <si>
    <t>Intermediación financiera</t>
  </si>
  <si>
    <t>Manufactura</t>
  </si>
  <si>
    <t>Minería</t>
  </si>
  <si>
    <t>Organizaciones extraterritoriales</t>
  </si>
  <si>
    <t>Pesca</t>
  </si>
  <si>
    <t>Servicio social y de salud</t>
  </si>
  <si>
    <t>Suministros de Electricidad, gas y agua</t>
  </si>
  <si>
    <t>Transporte y telecomunicaciones</t>
  </si>
  <si>
    <t xml:space="preserve">Total </t>
  </si>
  <si>
    <t xml:space="preserve">Residencial </t>
  </si>
  <si>
    <t>Actividad CIIU</t>
  </si>
  <si>
    <t>Actividades con menor participación</t>
  </si>
  <si>
    <t xml:space="preserve">2.10.1 Venta de energía eléctrica por Sectores Económicos  (GWh)  </t>
  </si>
  <si>
    <t xml:space="preserve">2.10.2    Venta de energía eléctrica por actividad CIIU (GWh)  </t>
  </si>
  <si>
    <t>Alumbrado Público</t>
  </si>
  <si>
    <t xml:space="preserve">2.11.1 Facturación de energía eléctrica por Sectores Económicos (miles US $)  </t>
  </si>
  <si>
    <t xml:space="preserve">2.11.2   Facturación de Energía en Clientes Finales por actividad CIIU (miles de US$)  </t>
  </si>
  <si>
    <t xml:space="preserve">Participación </t>
  </si>
  <si>
    <t>Suminist. de Electricidad, gas y agua</t>
  </si>
  <si>
    <t xml:space="preserve">Precio MedioTotal </t>
  </si>
  <si>
    <t>Precio Medio Sector</t>
  </si>
  <si>
    <t>INDUSTRIAL</t>
  </si>
  <si>
    <t>COMERCIAL Y SERVICIOS</t>
  </si>
  <si>
    <t>RESIDENCIAL</t>
  </si>
  <si>
    <t xml:space="preserve">2.12.2    Precio Medio de energía eléctrica por actividad CIIU (Cent. US$/kWh)  </t>
  </si>
  <si>
    <t>Departamento</t>
  </si>
  <si>
    <t>Empresa</t>
  </si>
  <si>
    <t>Origen</t>
  </si>
  <si>
    <t>Central</t>
  </si>
  <si>
    <t>Grupo</t>
  </si>
  <si>
    <t>Tipo de 
Grupo</t>
  </si>
  <si>
    <t>Tipo de 
Grupo en Operación</t>
  </si>
  <si>
    <t>Sistema</t>
  </si>
  <si>
    <t>Tipo de Integrante</t>
  </si>
  <si>
    <t>Estado de Grupo</t>
  </si>
  <si>
    <t xml:space="preserve">Provincia </t>
  </si>
  <si>
    <t>Distrito</t>
  </si>
  <si>
    <t>Potencia Instalada (MW)</t>
  </si>
  <si>
    <t>Máx. Demanda  (MW)</t>
  </si>
  <si>
    <t>Tipo de Combustible</t>
  </si>
  <si>
    <t>Cantidad</t>
  </si>
  <si>
    <t>Electro Oriente S. A.</t>
  </si>
  <si>
    <t>Térmico</t>
  </si>
  <si>
    <t>C.T. BAGUA GRANDE</t>
  </si>
  <si>
    <t>Cat-1_3512</t>
  </si>
  <si>
    <t>EL</t>
  </si>
  <si>
    <t>SA</t>
  </si>
  <si>
    <t>NO COES</t>
  </si>
  <si>
    <t>Operativo</t>
  </si>
  <si>
    <t>UTCUBAMBA</t>
  </si>
  <si>
    <t>BAGUA GRANDE</t>
  </si>
  <si>
    <t>SEIN</t>
  </si>
  <si>
    <t>Inoperativo</t>
  </si>
  <si>
    <t>D2</t>
  </si>
  <si>
    <t>Cat-2_3512</t>
  </si>
  <si>
    <t>Total C.T. BAGUA GRANDE</t>
  </si>
  <si>
    <t>C.T. CHACHAPOYAS_ELOR</t>
  </si>
  <si>
    <t>CAT 1 3516</t>
  </si>
  <si>
    <t>LUYA</t>
  </si>
  <si>
    <t>CAT 2 3516</t>
  </si>
  <si>
    <t>CUMMINS 1</t>
  </si>
  <si>
    <t>CUMMINS 2</t>
  </si>
  <si>
    <t>CUMMINS 3</t>
  </si>
  <si>
    <t>CUMMINS 4</t>
  </si>
  <si>
    <t>Total C.T. CHACHAPOYAS_ELOR</t>
  </si>
  <si>
    <t>GT 1</t>
  </si>
  <si>
    <t>CONDORCANQUI</t>
  </si>
  <si>
    <t>SANTA MARÍA DE NIEVA</t>
  </si>
  <si>
    <t>Total Térmico</t>
  </si>
  <si>
    <t>Hidráulico</t>
  </si>
  <si>
    <t>Turbina 1</t>
  </si>
  <si>
    <t>HI</t>
  </si>
  <si>
    <t>Turbina 2</t>
  </si>
  <si>
    <t>C.H. CACLIC</t>
  </si>
  <si>
    <t>Turbina 3</t>
  </si>
  <si>
    <t>Turbina 4</t>
  </si>
  <si>
    <t>Total C.H. CACLIC</t>
  </si>
  <si>
    <t>C.H. EL MUYO</t>
  </si>
  <si>
    <t>BAGUA</t>
  </si>
  <si>
    <t>ARAMANGO</t>
  </si>
  <si>
    <t>Total C.H. EL MUYO</t>
  </si>
  <si>
    <t>Total Hidráulico</t>
  </si>
  <si>
    <t>Total Electro Oriente S. A.</t>
  </si>
  <si>
    <t>C.H. SAN ANTONIO</t>
  </si>
  <si>
    <t>G-1</t>
  </si>
  <si>
    <t>G-2</t>
  </si>
  <si>
    <t>Total C.H. SAN ANTONIO</t>
  </si>
  <si>
    <t>C.T. ESTACION 6</t>
  </si>
  <si>
    <t>IMASA</t>
  </si>
  <si>
    <t>Total C.T. ESTACION 6</t>
  </si>
  <si>
    <t>C.T. ESTACION 7</t>
  </si>
  <si>
    <t>EL MILAGRO</t>
  </si>
  <si>
    <t>Total C.T. ESTACION 7</t>
  </si>
  <si>
    <t>Total AMAZONAS</t>
  </si>
  <si>
    <t>Asociación Santa Lucia de Chacas</t>
  </si>
  <si>
    <t>C.H. HUALLÍN I</t>
  </si>
  <si>
    <t>G1</t>
  </si>
  <si>
    <t>ASUNCIÓN</t>
  </si>
  <si>
    <t>CHACAS</t>
  </si>
  <si>
    <t>Total C.H. HUALLÍN I</t>
  </si>
  <si>
    <t>Total Asociación Santa Lucia de Chacas</t>
  </si>
  <si>
    <t>C.T. ATALAYA</t>
  </si>
  <si>
    <t>BOLOGNESI</t>
  </si>
  <si>
    <t>PACLLON</t>
  </si>
  <si>
    <t>Total C.T. ATALAYA</t>
  </si>
  <si>
    <t>C.T. PALLCA</t>
  </si>
  <si>
    <t>Total C.T. PALLCA</t>
  </si>
  <si>
    <t>C.H. PALLCA</t>
  </si>
  <si>
    <t>Total C.H. PALLCA</t>
  </si>
  <si>
    <t>C.T. PLANTA CHIMBOTE</t>
  </si>
  <si>
    <t>SANTA</t>
  </si>
  <si>
    <t>CHIMBOTE</t>
  </si>
  <si>
    <t>Total C.T. PLANTA CHIMBOTE</t>
  </si>
  <si>
    <t>TG-3</t>
  </si>
  <si>
    <t>TG</t>
  </si>
  <si>
    <t>COES</t>
  </si>
  <si>
    <t>C.H. CAÑON DEL PATO</t>
  </si>
  <si>
    <t>Grupo 1</t>
  </si>
  <si>
    <t>HUAYLAS</t>
  </si>
  <si>
    <t>HUALLANCA</t>
  </si>
  <si>
    <t>Grupo 2</t>
  </si>
  <si>
    <t>Grupo 3</t>
  </si>
  <si>
    <t>Grupo 4</t>
  </si>
  <si>
    <t>Grupo 5</t>
  </si>
  <si>
    <t>Grupo 6</t>
  </si>
  <si>
    <t>Total C.H. CAÑON DEL PATO</t>
  </si>
  <si>
    <t>Eléctrica Yanapampa S.A.C.</t>
  </si>
  <si>
    <t>OCROS</t>
  </si>
  <si>
    <t>COCHAS</t>
  </si>
  <si>
    <t>Total Eléctrica Yanapampa S.A.C.</t>
  </si>
  <si>
    <t>G-3</t>
  </si>
  <si>
    <t>C.T. CHIQUIÁN</t>
  </si>
  <si>
    <t>CHIQUIAN</t>
  </si>
  <si>
    <t>Total C.T. CHIQUIÁN</t>
  </si>
  <si>
    <t>HUARAZ</t>
  </si>
  <si>
    <t>HUARI</t>
  </si>
  <si>
    <t>C.H. CHIQUIAN</t>
  </si>
  <si>
    <t>Grupo U.Gen 2</t>
  </si>
  <si>
    <t>SULZER 1</t>
  </si>
  <si>
    <t>SULZER 2</t>
  </si>
  <si>
    <t>Total C.H. CHIQUIAN</t>
  </si>
  <si>
    <t>C.H. MARIA JIRAY</t>
  </si>
  <si>
    <t>Grupo U.Gen.1</t>
  </si>
  <si>
    <t>Total C.H. MARIA JIRAY</t>
  </si>
  <si>
    <t>Grupo U.Gen.2</t>
  </si>
  <si>
    <t>POMABAMBA</t>
  </si>
  <si>
    <t>Grupo U.Gen.3</t>
  </si>
  <si>
    <t>C.H. COLLO</t>
  </si>
  <si>
    <t>ASUNCION</t>
  </si>
  <si>
    <t>Total C.H. COLLO</t>
  </si>
  <si>
    <t>C.H. JAMBON</t>
  </si>
  <si>
    <t>G2</t>
  </si>
  <si>
    <t>Total C.H. JAMBON</t>
  </si>
  <si>
    <t>C.H. QUITARACSA</t>
  </si>
  <si>
    <t>Total C.H. QUITARACSA</t>
  </si>
  <si>
    <t>Hidroeléctrica Santa Cruz S.A.C.</t>
  </si>
  <si>
    <t>C.H. SANTA CRUZ I</t>
  </si>
  <si>
    <t>Grupos 1-2</t>
  </si>
  <si>
    <t>SANTA CRUZ</t>
  </si>
  <si>
    <t>Total C.H. SANTA CRUZ I</t>
  </si>
  <si>
    <t>C.H. SANTA CRUZ II</t>
  </si>
  <si>
    <t>Total C.H. SANTA CRUZ II</t>
  </si>
  <si>
    <t>Total Hidroeléctrica Santa Cruz S.A.C.</t>
  </si>
  <si>
    <t>ICM Pachapaqui S.A.C.</t>
  </si>
  <si>
    <t>AQUIA</t>
  </si>
  <si>
    <t>C.H. SAN JUDAS TADEO</t>
  </si>
  <si>
    <t>Total C.H. SAN JUDAS TADEO</t>
  </si>
  <si>
    <t>C.H. SAN MARTÍN DE PORRES</t>
  </si>
  <si>
    <t>Total C.H. SAN MARTÍN DE PORRES</t>
  </si>
  <si>
    <t>Total ICM Pachapaqui S.A.C.</t>
  </si>
  <si>
    <t>C.T. CONTONGA</t>
  </si>
  <si>
    <t>SAN MARCOS</t>
  </si>
  <si>
    <t>Total C.T. CONTONGA</t>
  </si>
  <si>
    <t>Pesquera Diamante S.A.</t>
  </si>
  <si>
    <t>C.T. SAMANCO</t>
  </si>
  <si>
    <t>SAMANCO</t>
  </si>
  <si>
    <t>Total C.T. SAMANCO</t>
  </si>
  <si>
    <t>Total Pesquera Diamante S.A.</t>
  </si>
  <si>
    <t>C.H. PARIAC</t>
  </si>
  <si>
    <t>CH2</t>
  </si>
  <si>
    <t xml:space="preserve">HUARAZ </t>
  </si>
  <si>
    <t>CH2 G2</t>
  </si>
  <si>
    <t>CH3 N</t>
  </si>
  <si>
    <t>CH3 N G2</t>
  </si>
  <si>
    <t>CH4 G-1</t>
  </si>
  <si>
    <t>CH4 G-2</t>
  </si>
  <si>
    <t>Total C.H. PARIAC</t>
  </si>
  <si>
    <t>Statkraft Perú S.A.</t>
  </si>
  <si>
    <t>Total Statkraft Perú S.A.</t>
  </si>
  <si>
    <t>C.T. CHIMBOTE</t>
  </si>
  <si>
    <t>Total C.T. CHIMBOTE</t>
  </si>
  <si>
    <t>Total ANCASH</t>
  </si>
  <si>
    <t>C.T. SELENE</t>
  </si>
  <si>
    <t>AYMARAES</t>
  </si>
  <si>
    <t>COTARUSE (Pampamarca)</t>
  </si>
  <si>
    <t>Total C.T. SELENE</t>
  </si>
  <si>
    <t>Electro Sur Este S.A.A.</t>
  </si>
  <si>
    <t>ABANCAY</t>
  </si>
  <si>
    <t>ANDAHUAYLAS</t>
  </si>
  <si>
    <t>SAN JERONIMO</t>
  </si>
  <si>
    <t>C.H. HUANCARAY</t>
  </si>
  <si>
    <t>HUANCARAY</t>
  </si>
  <si>
    <t>Total C.H. HUANCARAY</t>
  </si>
  <si>
    <t>C.H. MANCAHUARA</t>
  </si>
  <si>
    <t>Pelton</t>
  </si>
  <si>
    <t>GRAU</t>
  </si>
  <si>
    <t>CURASCO</t>
  </si>
  <si>
    <t>Total C.H. MANCAHUARA</t>
  </si>
  <si>
    <t>C.H. MATARÁ</t>
  </si>
  <si>
    <t>Total C.H. MATARÁ</t>
  </si>
  <si>
    <t>C.H. POCOHUANCA</t>
  </si>
  <si>
    <t>Francis I</t>
  </si>
  <si>
    <t>ANTABAMBA</t>
  </si>
  <si>
    <t>POCOHUANCA</t>
  </si>
  <si>
    <t>Total C.H. POCOHUANCA</t>
  </si>
  <si>
    <t>VILCABAMBA</t>
  </si>
  <si>
    <t>Francis II</t>
  </si>
  <si>
    <t>Total Electro Sur Este S.A.A.</t>
  </si>
  <si>
    <t>Total APURIMAC</t>
  </si>
  <si>
    <t>C.T. AREQUIPA</t>
  </si>
  <si>
    <t>Total C.T. AREQUIPA</t>
  </si>
  <si>
    <t>C.T. ISHIHUINCA</t>
  </si>
  <si>
    <t>CARAVELI</t>
  </si>
  <si>
    <t>Total C.T. ISHIHUINCA</t>
  </si>
  <si>
    <t>C.T. ORCOPAMPA</t>
  </si>
  <si>
    <t>CASTILLA</t>
  </si>
  <si>
    <t>ORCOPAMPA</t>
  </si>
  <si>
    <t>Total C.T. ORCOPAMPA</t>
  </si>
  <si>
    <t>HUACHOCOLPA</t>
  </si>
  <si>
    <t>C.H. HUANCARAMA</t>
  </si>
  <si>
    <t>Total C.H. HUANCARAMA</t>
  </si>
  <si>
    <t>C.T. ARCATA</t>
  </si>
  <si>
    <t>CONDESUYOS</t>
  </si>
  <si>
    <t>CAYARANI</t>
  </si>
  <si>
    <t>Total C.T. ARCATA</t>
  </si>
  <si>
    <t>C.T. ARES</t>
  </si>
  <si>
    <t>Total C.T. ARES</t>
  </si>
  <si>
    <t>HUANU HUANU</t>
  </si>
  <si>
    <t>Corporación Aceros Arequipa S.A.</t>
  </si>
  <si>
    <t>C.T. ACEROS</t>
  </si>
  <si>
    <t>Total C.T. ACEROS</t>
  </si>
  <si>
    <t>Total Corporación Aceros Arequipa S.A.</t>
  </si>
  <si>
    <t>Emp. de Generación Eléctrica de Arequipa S. A.</t>
  </si>
  <si>
    <t>ISLAY</t>
  </si>
  <si>
    <t>MOLLENDO</t>
  </si>
  <si>
    <t>C.T. CHILINA</t>
  </si>
  <si>
    <t>TV</t>
  </si>
  <si>
    <t xml:space="preserve">AREQUIPA </t>
  </si>
  <si>
    <t>G-4</t>
  </si>
  <si>
    <t>CC</t>
  </si>
  <si>
    <t>R6</t>
  </si>
  <si>
    <t>Total C.T. CHILINA</t>
  </si>
  <si>
    <t>CAYMA</t>
  </si>
  <si>
    <t>Total Emp. de Generación Eléctrica de Arequipa S. A.</t>
  </si>
  <si>
    <t>Generadora de Energía del Perú S.A.</t>
  </si>
  <si>
    <t>C.H. LA JOYA</t>
  </si>
  <si>
    <t>LA JOYA</t>
  </si>
  <si>
    <t>Total C.H. LA JOYA</t>
  </si>
  <si>
    <t>Total Generadora de Energía del Perú S.A.</t>
  </si>
  <si>
    <t>GTS Majes S.A.C.</t>
  </si>
  <si>
    <t>Solar</t>
  </si>
  <si>
    <t>C.S. MAJES SOLAR</t>
  </si>
  <si>
    <t>FV</t>
  </si>
  <si>
    <t>CAYLLOMA</t>
  </si>
  <si>
    <t>MAJES</t>
  </si>
  <si>
    <t>Total C.S. MAJES SOLAR</t>
  </si>
  <si>
    <t>Total Solar</t>
  </si>
  <si>
    <t>Total GTS Majes S.A.C.</t>
  </si>
  <si>
    <t>GTS Repartición S.A.C.</t>
  </si>
  <si>
    <t>Total GTS Repartición S.A.C.</t>
  </si>
  <si>
    <t>Inkabor S.A.C.</t>
  </si>
  <si>
    <t>C.T. RIO SECO</t>
  </si>
  <si>
    <t>CERRO COLORADO</t>
  </si>
  <si>
    <t>Total C.T. RIO SECO</t>
  </si>
  <si>
    <t>C.T. UBINAS</t>
  </si>
  <si>
    <t>Total C.T. UBINAS</t>
  </si>
  <si>
    <t>Total Inkabor S.A.C.</t>
  </si>
  <si>
    <t>Minera Bateas S.A.C.</t>
  </si>
  <si>
    <t>C.T. HUAYLLACHO</t>
  </si>
  <si>
    <t>Total C.T. HUAYLLACHO</t>
  </si>
  <si>
    <t>GRUPOS ALQUILADOS</t>
  </si>
  <si>
    <t>Total GRUPOS ALQUILADOS</t>
  </si>
  <si>
    <t>Total Minera Bateas S.A.C.</t>
  </si>
  <si>
    <t>Minera Yanaquihua S.A.C.</t>
  </si>
  <si>
    <t>C.T. YANAQUIHUA</t>
  </si>
  <si>
    <t>YANAQUIHUA</t>
  </si>
  <si>
    <t>Total C.T. YANAQUIHUA</t>
  </si>
  <si>
    <t>Total Minera Yanaquihua S.A.C.</t>
  </si>
  <si>
    <t>C.T. MOLLENDO</t>
  </si>
  <si>
    <t>Total C.T. MOLLENDO</t>
  </si>
  <si>
    <t>C.H. HUAYLLACHO</t>
  </si>
  <si>
    <t>Total C.H. HUAYLLACHO</t>
  </si>
  <si>
    <t>C.H. MISAPUQUIO</t>
  </si>
  <si>
    <t>Total C.H. MISAPUQUIO</t>
  </si>
  <si>
    <t>Francis</t>
  </si>
  <si>
    <t>C.H. SAN IGNACIO</t>
  </si>
  <si>
    <t>Total C.H. SAN IGNACIO</t>
  </si>
  <si>
    <t>C.T. ATICO</t>
  </si>
  <si>
    <t>CAT</t>
  </si>
  <si>
    <t>ATICO</t>
  </si>
  <si>
    <t>CAT2</t>
  </si>
  <si>
    <t>PERKINS</t>
  </si>
  <si>
    <t>PERKINS 1</t>
  </si>
  <si>
    <t>PERKINS 2</t>
  </si>
  <si>
    <t>PERKINS 3</t>
  </si>
  <si>
    <t>PERKINS 4</t>
  </si>
  <si>
    <t>Volvo Penta 2</t>
  </si>
  <si>
    <t>Total C.T. ATICO</t>
  </si>
  <si>
    <t>C.T. CARAVELI</t>
  </si>
  <si>
    <t>DAEWO</t>
  </si>
  <si>
    <t>Total C.T. CARAVELI</t>
  </si>
  <si>
    <t>C.T. CHALA</t>
  </si>
  <si>
    <t>CHALA</t>
  </si>
  <si>
    <t>Total C.T. CHALA</t>
  </si>
  <si>
    <t>C.T. COTAHUASI</t>
  </si>
  <si>
    <t>LA UNION</t>
  </si>
  <si>
    <t>CATAHUASI</t>
  </si>
  <si>
    <t>Total C.T. COTAHUASI</t>
  </si>
  <si>
    <t>CAMANA</t>
  </si>
  <si>
    <t>ACOÑA</t>
  </si>
  <si>
    <t>VOLVO1</t>
  </si>
  <si>
    <t>VOLVO2</t>
  </si>
  <si>
    <t>C.H. CARAVELI</t>
  </si>
  <si>
    <t>JMW-1</t>
  </si>
  <si>
    <t>JMW-2</t>
  </si>
  <si>
    <t>Total C.H. CARAVELI</t>
  </si>
  <si>
    <t>C.H. CHOCOCO</t>
  </si>
  <si>
    <t>Kubota 1</t>
  </si>
  <si>
    <t>ALCA</t>
  </si>
  <si>
    <t>Kubota 2</t>
  </si>
  <si>
    <t>Total C.H. CHOCOCO</t>
  </si>
  <si>
    <t>C.H. CHUQUIBAMBA</t>
  </si>
  <si>
    <t>ESCHER WYSS 1</t>
  </si>
  <si>
    <t>CHUQUIBAMBA</t>
  </si>
  <si>
    <t>ESCHER WYSS 2</t>
  </si>
  <si>
    <t>Total C.H. CHUQUIBAMBA</t>
  </si>
  <si>
    <t>C.H. HUANCA</t>
  </si>
  <si>
    <t>Hydraulic</t>
  </si>
  <si>
    <t>Kubota</t>
  </si>
  <si>
    <t>Total C.H. HUANCA</t>
  </si>
  <si>
    <t>C.H. ONGORO</t>
  </si>
  <si>
    <t>TURBAL</t>
  </si>
  <si>
    <t>Total C.H. ONGORO</t>
  </si>
  <si>
    <t>C.H. ORCOPAMPA</t>
  </si>
  <si>
    <t>WKV</t>
  </si>
  <si>
    <t>Total C.H. ORCOPAMPA</t>
  </si>
  <si>
    <t>C.H. SAN GREGORIO</t>
  </si>
  <si>
    <t>Leffel</t>
  </si>
  <si>
    <t>NICOLAS DE PIEROLA</t>
  </si>
  <si>
    <t>Total C.H. SAN GREGORIO</t>
  </si>
  <si>
    <t>UCHUMAYO</t>
  </si>
  <si>
    <t>C.T. MATARANI</t>
  </si>
  <si>
    <t>Total C.T. MATARANI</t>
  </si>
  <si>
    <t>C.T. AREQUIPA DORADA</t>
  </si>
  <si>
    <t>SACHACA</t>
  </si>
  <si>
    <t>Total C.T. AREQUIPA DORADA</t>
  </si>
  <si>
    <t>Total AREQUIPA</t>
  </si>
  <si>
    <t>Apumayo S.A.C.</t>
  </si>
  <si>
    <t>C.T. APUMAYO</t>
  </si>
  <si>
    <t>LUCANAS</t>
  </si>
  <si>
    <t>CHAVIÑA</t>
  </si>
  <si>
    <t>Total C.T. APUMAYO</t>
  </si>
  <si>
    <t>Total Apumayo S.A.C.</t>
  </si>
  <si>
    <t>C.T. PALLANCATA</t>
  </si>
  <si>
    <t>PARINACOCHAS</t>
  </si>
  <si>
    <t>CORONEL CASTAÑEDA</t>
  </si>
  <si>
    <t>Total C.T. PALLANCATA</t>
  </si>
  <si>
    <t>Electro Dunas S.A.A.</t>
  </si>
  <si>
    <t>C.T. TAMBO QUEMADO</t>
  </si>
  <si>
    <t>LEONCIO PRADO</t>
  </si>
  <si>
    <t>Total C.T. TAMBO QUEMADO</t>
  </si>
  <si>
    <t>Total Electro Dunas S.A.A.</t>
  </si>
  <si>
    <t>C.T. AYACUCHO</t>
  </si>
  <si>
    <t>CAT-E1</t>
  </si>
  <si>
    <t>HUAMANGA</t>
  </si>
  <si>
    <t>DETROIT-M1</t>
  </si>
  <si>
    <t>PS-AYC</t>
  </si>
  <si>
    <t>PS-SFC</t>
  </si>
  <si>
    <t>SKODA-E1</t>
  </si>
  <si>
    <t>SKODA-E2</t>
  </si>
  <si>
    <t>Total C.T. AYACUCHO</t>
  </si>
  <si>
    <t>C.T. SATIPO</t>
  </si>
  <si>
    <t>CAT-M1</t>
  </si>
  <si>
    <t>Total C.T. SATIPO</t>
  </si>
  <si>
    <t>C.H. LLUSITA</t>
  </si>
  <si>
    <t>VICTOR FAJARDO</t>
  </si>
  <si>
    <t>HUANCARAYLLA</t>
  </si>
  <si>
    <t>Total C.H. LLUSITA</t>
  </si>
  <si>
    <t>C.H. QUICAPATA</t>
  </si>
  <si>
    <t>CARMEN ALTO</t>
  </si>
  <si>
    <t>Total C.H. QUICAPATA</t>
  </si>
  <si>
    <t>Total AYACUCHO</t>
  </si>
  <si>
    <t>C.T. SIPÁN</t>
  </si>
  <si>
    <t>SAN MIGUEL</t>
  </si>
  <si>
    <t>LLAPA (Pampa Cuyoc La Colpa)</t>
  </si>
  <si>
    <t>Total C.T. SIPÁN</t>
  </si>
  <si>
    <t>C.T. SAN NICOLAS</t>
  </si>
  <si>
    <t>HUALGAYOC</t>
  </si>
  <si>
    <t>Total C.T. SAN NICOLAS</t>
  </si>
  <si>
    <t>C.H. MINI CC.HH.EL TINGO</t>
  </si>
  <si>
    <t>Total C.H. MINI CC.HH.EL TINGO</t>
  </si>
  <si>
    <t>C.H. CAÑA BRAVA</t>
  </si>
  <si>
    <t>CHOTA</t>
  </si>
  <si>
    <t>LLAMA</t>
  </si>
  <si>
    <t>Total C.H. CAÑA BRAVA</t>
  </si>
  <si>
    <t>C.H. CARHUAQUERO</t>
  </si>
  <si>
    <t>Total C.H. CARHUAQUERO</t>
  </si>
  <si>
    <t>C.H. CARHUAQUERO IV</t>
  </si>
  <si>
    <t>Total C.H. CARHUAQUERO IV</t>
  </si>
  <si>
    <t>C.H. CATILLUC</t>
  </si>
  <si>
    <t>CATILLUC</t>
  </si>
  <si>
    <t>Total C.H. CATILLUC</t>
  </si>
  <si>
    <t>CELENDIN</t>
  </si>
  <si>
    <t>JORGE CHAVEZ</t>
  </si>
  <si>
    <t>C.H. HUAYUNGA</t>
  </si>
  <si>
    <t>CAJABAMBA</t>
  </si>
  <si>
    <t>Total C.H. HUAYUNGA</t>
  </si>
  <si>
    <t>C.H. PAUCAMARCA</t>
  </si>
  <si>
    <t>CHOCAN</t>
  </si>
  <si>
    <t>Total C.H. PAUCAMARCA</t>
  </si>
  <si>
    <t>C.H. SHIPILCO</t>
  </si>
  <si>
    <t>Total C.H. SHIPILCO</t>
  </si>
  <si>
    <t>T-1</t>
  </si>
  <si>
    <t>JAEN</t>
  </si>
  <si>
    <t>POMACAHUA</t>
  </si>
  <si>
    <t>SAN IGNACIO</t>
  </si>
  <si>
    <t>TABACONAS</t>
  </si>
  <si>
    <t>C.H. LA PELOTA</t>
  </si>
  <si>
    <t>Total C.H. LA PELOTA</t>
  </si>
  <si>
    <t>T-2</t>
  </si>
  <si>
    <t>C.H. QUANDA</t>
  </si>
  <si>
    <t>SON JOSÉ DE LOURDES</t>
  </si>
  <si>
    <t>Total C.H. QUANDA</t>
  </si>
  <si>
    <t>C.H. TABACONAS</t>
  </si>
  <si>
    <t>Total C.H. TABACONAS</t>
  </si>
  <si>
    <t>BAMBAMARCA</t>
  </si>
  <si>
    <t>C.T. CHOTA</t>
  </si>
  <si>
    <t>Caterpillar</t>
  </si>
  <si>
    <t>Total C.T. CHOTA</t>
  </si>
  <si>
    <t>C.T. CUTERVO</t>
  </si>
  <si>
    <t>Caterp-3512</t>
  </si>
  <si>
    <t>CUTERVO</t>
  </si>
  <si>
    <t>Detroit</t>
  </si>
  <si>
    <t>Total C.T. CUTERVO</t>
  </si>
  <si>
    <t>CATACHES</t>
  </si>
  <si>
    <t>C.H. CHIRICONGA</t>
  </si>
  <si>
    <t>CHANCAY-BAÑOS</t>
  </si>
  <si>
    <t>Total C.H. CHIRICONGA</t>
  </si>
  <si>
    <t>C.H. GUINEAMAYO</t>
  </si>
  <si>
    <t>SOCOTA</t>
  </si>
  <si>
    <t>Total C.H. GUINEAMAYO</t>
  </si>
  <si>
    <t>C.H. QUEROCOTO</t>
  </si>
  <si>
    <t>QUERECOTILLO</t>
  </si>
  <si>
    <t>Total C.H. QUEROCOTO</t>
  </si>
  <si>
    <t>Empresa Eléctrica Rio Doble S.A.</t>
  </si>
  <si>
    <t>C.T. GRUPO AUXILIAR PIZARRAS</t>
  </si>
  <si>
    <t>A1</t>
  </si>
  <si>
    <t>SEXI</t>
  </si>
  <si>
    <t>Total C.T. GRUPO AUXILIAR PIZARRAS</t>
  </si>
  <si>
    <t>C.H. LAS PIZARRAS</t>
  </si>
  <si>
    <t>Total C.H. LAS PIZARRAS</t>
  </si>
  <si>
    <t>Total Empresa Eléctrica Rio Doble S.A.</t>
  </si>
  <si>
    <t>Minera La Zanja S.R.L.</t>
  </si>
  <si>
    <t>C.T. LA ZANJA</t>
  </si>
  <si>
    <t>PULAN</t>
  </si>
  <si>
    <t>Total C.T. LA ZANJA</t>
  </si>
  <si>
    <t>Total Minera La Zanja S.R.L.</t>
  </si>
  <si>
    <t>Minera Yanacocha S.R.L.</t>
  </si>
  <si>
    <t>C.T. CHINA LINDA</t>
  </si>
  <si>
    <t>ENCAÑADA</t>
  </si>
  <si>
    <t>Total C.T. CHINA LINDA</t>
  </si>
  <si>
    <t>C.T. GOLD MILL</t>
  </si>
  <si>
    <t>Total C.T. GOLD MILL</t>
  </si>
  <si>
    <t>C.T. LA PLAJUELA</t>
  </si>
  <si>
    <t>Total C.T. LA PLAJUELA</t>
  </si>
  <si>
    <t>C.T. MAQUI MAQUI</t>
  </si>
  <si>
    <t>Total C.T. MAQUI MAQUI</t>
  </si>
  <si>
    <t>C.T. PAMPA LARGA</t>
  </si>
  <si>
    <t>Total C.T. PAMPA LARGA</t>
  </si>
  <si>
    <t>C.T. POND. DE CARACHUGO</t>
  </si>
  <si>
    <t>Total C.T. POND. DE CARACHUGO</t>
  </si>
  <si>
    <t>C.T. QUINUA</t>
  </si>
  <si>
    <t>Total C.T. QUINUA</t>
  </si>
  <si>
    <t>C.T. YANACOCHA NORTE</t>
  </si>
  <si>
    <t>Total C.T. YANACOCHA NORTE</t>
  </si>
  <si>
    <t>Total Minera Yanacocha S.R.L.</t>
  </si>
  <si>
    <t>C.T. ESTACION 8</t>
  </si>
  <si>
    <t>Total C.T. ESTACION 8</t>
  </si>
  <si>
    <t>C.H. GALLITO CIEGO</t>
  </si>
  <si>
    <t>CONTUMAZA</t>
  </si>
  <si>
    <t>YANAN (Tembladera)</t>
  </si>
  <si>
    <t>Total C.H. GALLITO CIEGO</t>
  </si>
  <si>
    <t>Total CAJAMARCA</t>
  </si>
  <si>
    <t>Anabi S.A.C.</t>
  </si>
  <si>
    <t>C.T. ANABI</t>
  </si>
  <si>
    <t>CHUMBIVILCAS</t>
  </si>
  <si>
    <t>QUIÑOTA</t>
  </si>
  <si>
    <t>Total C.T. ANABI</t>
  </si>
  <si>
    <t>Total Anabi S.A.C.</t>
  </si>
  <si>
    <t>C.H. LANGUI</t>
  </si>
  <si>
    <t>CANAS</t>
  </si>
  <si>
    <t>LANGUI</t>
  </si>
  <si>
    <t>Total C.H. LANGUI</t>
  </si>
  <si>
    <t>C.T. TINTAYA</t>
  </si>
  <si>
    <t>ESPINAR</t>
  </si>
  <si>
    <t>LA CONVENCION</t>
  </si>
  <si>
    <t>Total C.T. TINTAYA</t>
  </si>
  <si>
    <t>C.H. CHUYAPI</t>
  </si>
  <si>
    <t>QUILLABAMBA</t>
  </si>
  <si>
    <t>Total C.H. CHUYAPI</t>
  </si>
  <si>
    <t>C.H. HERCCA</t>
  </si>
  <si>
    <t>CANCHIS</t>
  </si>
  <si>
    <t>SICUANI</t>
  </si>
  <si>
    <t>Total C.H. HERCCA</t>
  </si>
  <si>
    <t>C.H. SAN FRANCISCO</t>
  </si>
  <si>
    <t>LA CONVENCIÓN</t>
  </si>
  <si>
    <t>ECHARATE</t>
  </si>
  <si>
    <t>Total C.H. SAN FRANCISCO</t>
  </si>
  <si>
    <t>C.H. MACHUPICCHU</t>
  </si>
  <si>
    <t>URUBAMBA</t>
  </si>
  <si>
    <t>MACHUPICCHU</t>
  </si>
  <si>
    <t>GRUPO Nº1</t>
  </si>
  <si>
    <t>GRUPO Nº2</t>
  </si>
  <si>
    <t>GRUPO Nº3</t>
  </si>
  <si>
    <t>Total C.H. MACHUPICCHU</t>
  </si>
  <si>
    <t>Luz del Sur S.A.</t>
  </si>
  <si>
    <t>C.H. SANTA TERESA</t>
  </si>
  <si>
    <t>01</t>
  </si>
  <si>
    <t>02</t>
  </si>
  <si>
    <t>Total C.H. SANTA TERESA</t>
  </si>
  <si>
    <t>Total Luz del Sur S.A.</t>
  </si>
  <si>
    <t>Pluspetrol Perú Corporation S.A.</t>
  </si>
  <si>
    <t>C.T. MALVINAS</t>
  </si>
  <si>
    <t>GN</t>
  </si>
  <si>
    <t>Total C.T. MALVINAS</t>
  </si>
  <si>
    <t>Total Pluspetrol Perú Corporation S.A.</t>
  </si>
  <si>
    <t>C.T. CUSCO</t>
  </si>
  <si>
    <t>Total C.T. CUSCO</t>
  </si>
  <si>
    <t>Total CUSCO</t>
  </si>
  <si>
    <t>CASTROVIRREYNA</t>
  </si>
  <si>
    <t>SANTA ANA</t>
  </si>
  <si>
    <t>C.H. SANTA INES</t>
  </si>
  <si>
    <t>Total C.H. SANTA INES</t>
  </si>
  <si>
    <t>C.T. CORDOVA</t>
  </si>
  <si>
    <t>HUAYTARA</t>
  </si>
  <si>
    <t>LARAMARCA</t>
  </si>
  <si>
    <t>Total C.T. CORDOVA</t>
  </si>
  <si>
    <t>C.H. HUAPA</t>
  </si>
  <si>
    <t>ANGARAES</t>
  </si>
  <si>
    <t>LIRCAY</t>
  </si>
  <si>
    <t>Total C.H. HUAPA</t>
  </si>
  <si>
    <t>C.H. INGENIO</t>
  </si>
  <si>
    <t>Total C.H. INGENIO</t>
  </si>
  <si>
    <t>C.H. TUCSIPAMPA</t>
  </si>
  <si>
    <t>Total C.H. TUCSIPAMPA</t>
  </si>
  <si>
    <t>C.H. ACOBAMBA</t>
  </si>
  <si>
    <t>ACOBAMBA</t>
  </si>
  <si>
    <t>Total C.H. ACOBAMBA</t>
  </si>
  <si>
    <t>C.H. ACOBAMBILLA</t>
  </si>
  <si>
    <t>TAYACAJA</t>
  </si>
  <si>
    <t>ACOBAMBILLA</t>
  </si>
  <si>
    <t>Total C.H. ACOBAMBILLA</t>
  </si>
  <si>
    <t>Electroperú S. A.</t>
  </si>
  <si>
    <t>C.H. ANTUNEZ DE MAYOLO</t>
  </si>
  <si>
    <t>COLCABAMBA</t>
  </si>
  <si>
    <t>Grupo 7</t>
  </si>
  <si>
    <t>Total C.H. ANTUNEZ DE MAYOLO</t>
  </si>
  <si>
    <t>C.H. RESTITUCION</t>
  </si>
  <si>
    <t>Total C.H. RESTITUCION</t>
  </si>
  <si>
    <t>Total Electroperú S. A.</t>
  </si>
  <si>
    <t>Soc. Minera el Brocal S.A.</t>
  </si>
  <si>
    <t>C.H. SACSAMARCA</t>
  </si>
  <si>
    <t>Total C.H. SACSAMARCA</t>
  </si>
  <si>
    <t>C.H. YAULI</t>
  </si>
  <si>
    <t>YAULI</t>
  </si>
  <si>
    <t>Total C.H. YAULI</t>
  </si>
  <si>
    <t>Total Soc. Minera el Brocal S.A.</t>
  </si>
  <si>
    <t>Total HUANCAVELICA</t>
  </si>
  <si>
    <t>C.T. HUANZALÁ</t>
  </si>
  <si>
    <t>DOS DE MAYO</t>
  </si>
  <si>
    <t>Total C.T. HUANZALÁ</t>
  </si>
  <si>
    <t>C.H. HUALLANCA NUEVA</t>
  </si>
  <si>
    <t>Total C.H. HUALLANCA NUEVA</t>
  </si>
  <si>
    <t>Maple Gas Corpporation del Perú S.R.L.</t>
  </si>
  <si>
    <t>C.T. AGUA CALIENTE</t>
  </si>
  <si>
    <t>PUERTO INCA</t>
  </si>
  <si>
    <t>ONORIA</t>
  </si>
  <si>
    <t>Total C.T. AGUA CALIENTE</t>
  </si>
  <si>
    <t>Total Maple Gas Corpporation del Perú S.R.L.</t>
  </si>
  <si>
    <t>Total HUANUCO</t>
  </si>
  <si>
    <t>C.T. PLANTA PISCO</t>
  </si>
  <si>
    <t>PISCO</t>
  </si>
  <si>
    <t>PARACAS</t>
  </si>
  <si>
    <t>Total C.T. PLANTA PISCO</t>
  </si>
  <si>
    <t>CHINCHA ALTA</t>
  </si>
  <si>
    <t>TAMBO DE MORA</t>
  </si>
  <si>
    <t>C.T. PISCO</t>
  </si>
  <si>
    <t>Turbogas 1</t>
  </si>
  <si>
    <t>INDEPENDENCIA</t>
  </si>
  <si>
    <t>Turbogas 2</t>
  </si>
  <si>
    <t>Total C.T. PISCO</t>
  </si>
  <si>
    <t>Emp. de Generación Eléctrica del Sur S. A.</t>
  </si>
  <si>
    <t>C.T. INDEPENDENCIA</t>
  </si>
  <si>
    <t>Total C.T. INDEPENDENCIA</t>
  </si>
  <si>
    <t>Total Emp. de Generación Eléctrica del Sur S. A.</t>
  </si>
  <si>
    <t>Minsur S.A.</t>
  </si>
  <si>
    <t>C.T. FUNDICIÓN DIESEL</t>
  </si>
  <si>
    <t>Total C.T. FUNDICIÓN DIESEL</t>
  </si>
  <si>
    <t>C.T. FUNDICIÓN GAS NATURAL</t>
  </si>
  <si>
    <t>Total C.T. FUNDICIÓN GAS NATURAL</t>
  </si>
  <si>
    <t>Total Minsur S.A.</t>
  </si>
  <si>
    <t>Eólico</t>
  </si>
  <si>
    <t>C.E. PARQUE EÓLICO MARCONA</t>
  </si>
  <si>
    <t>G Marcona</t>
  </si>
  <si>
    <t>TE</t>
  </si>
  <si>
    <t>MARCONA</t>
  </si>
  <si>
    <t>Total C.E. PARQUE EÓLICO MARCONA</t>
  </si>
  <si>
    <t>Total Eólico</t>
  </si>
  <si>
    <t>Parque Eolico Tres Hermanas S.A.C.</t>
  </si>
  <si>
    <t>C.E. TRES HERMANAS</t>
  </si>
  <si>
    <t>Total C.E. TRES HERMANAS</t>
  </si>
  <si>
    <t>Total Parque Eolico Tres Hermanas S.A.C.</t>
  </si>
  <si>
    <t>C.T. PISCO NORTE</t>
  </si>
  <si>
    <t>Total C.T. PISCO NORTE</t>
  </si>
  <si>
    <t>C.T. PISCO SUR</t>
  </si>
  <si>
    <t>Total C.T. PISCO SUR</t>
  </si>
  <si>
    <t>CIHNCHA</t>
  </si>
  <si>
    <t>Pesquera Hayduk S.A.</t>
  </si>
  <si>
    <t>C.T. TAMBO DE MORA</t>
  </si>
  <si>
    <t>Total C.T. TAMBO DE MORA</t>
  </si>
  <si>
    <t>Total Pesquera Hayduk S.A.</t>
  </si>
  <si>
    <t>C.T. FRACCIONAMIENTO PISCO</t>
  </si>
  <si>
    <t>Total C.T. FRACCIONAMIENTO PISCO</t>
  </si>
  <si>
    <t>CUMMINS ONAN</t>
  </si>
  <si>
    <t>NAZCA</t>
  </si>
  <si>
    <t>UNIDAD 1</t>
  </si>
  <si>
    <t>RQ</t>
  </si>
  <si>
    <t>UNIDAD 2</t>
  </si>
  <si>
    <t>UNIDAD 3</t>
  </si>
  <si>
    <t>Total ICA</t>
  </si>
  <si>
    <t>Chinango S.A.C</t>
  </si>
  <si>
    <t>C.H. CHIMAY</t>
  </si>
  <si>
    <t>GR-1</t>
  </si>
  <si>
    <t>JAUJA</t>
  </si>
  <si>
    <t>MONOBAMBA</t>
  </si>
  <si>
    <t>GR-2</t>
  </si>
  <si>
    <t>Total C.H. CHIMAY</t>
  </si>
  <si>
    <t>C.H. YANANGO</t>
  </si>
  <si>
    <t>CHANCHAMAYO</t>
  </si>
  <si>
    <t>SAN RAMÓN</t>
  </si>
  <si>
    <t>Total C.H. YANANGO</t>
  </si>
  <si>
    <t>Total Chinango S.A.C</t>
  </si>
  <si>
    <t>C.T. SAN VICENTE</t>
  </si>
  <si>
    <t>MOROCOCHA</t>
  </si>
  <si>
    <t>Total C.T. SAN VICENTE</t>
  </si>
  <si>
    <t>C.H. MONOBAMBA</t>
  </si>
  <si>
    <t>VITOC</t>
  </si>
  <si>
    <t>Total C.H. MONOBAMBA</t>
  </si>
  <si>
    <t>C.T. HUANCAYO</t>
  </si>
  <si>
    <t>CAT-C27M1</t>
  </si>
  <si>
    <t>HUANCAYO</t>
  </si>
  <si>
    <t>Total C.T. HUANCAYO</t>
  </si>
  <si>
    <t>SATIPO</t>
  </si>
  <si>
    <t>CAT-M2</t>
  </si>
  <si>
    <t>SAN RAMON</t>
  </si>
  <si>
    <t>C.H. CHALHUAMAYO</t>
  </si>
  <si>
    <t>Total C.H. CHALHUAMAYO</t>
  </si>
  <si>
    <t>C.H. CHAMISERIA</t>
  </si>
  <si>
    <t xml:space="preserve">HUANCAYO </t>
  </si>
  <si>
    <t>EL TAMBO</t>
  </si>
  <si>
    <t>Total C.H. CHAMISERIA</t>
  </si>
  <si>
    <t>C.H. CHANCHAMAYO</t>
  </si>
  <si>
    <t>Total C.H. CHANCHAMAYO</t>
  </si>
  <si>
    <t>C.H. CONCEPCION</t>
  </si>
  <si>
    <t>CONCEPCION</t>
  </si>
  <si>
    <t>Total C.H. CONCEPCION</t>
  </si>
  <si>
    <t>INGENIO</t>
  </si>
  <si>
    <t>C.H. MACHU</t>
  </si>
  <si>
    <t>HUASICANCHA</t>
  </si>
  <si>
    <t>Total C.H. MACHU</t>
  </si>
  <si>
    <t>C.H. PACCHA</t>
  </si>
  <si>
    <t>TARMA</t>
  </si>
  <si>
    <t>Total C.H. PACCHA</t>
  </si>
  <si>
    <t>C.H. PICHANAKI</t>
  </si>
  <si>
    <t>PICHANAKI</t>
  </si>
  <si>
    <t>Total C.H. PICHANAKI</t>
  </si>
  <si>
    <t>C.H. SAN BALVIN</t>
  </si>
  <si>
    <t>PARIHUANCA</t>
  </si>
  <si>
    <t>Total C.H. SAN BALVIN</t>
  </si>
  <si>
    <t>C.H. SICAYA HUARISCA</t>
  </si>
  <si>
    <t>SICAYA</t>
  </si>
  <si>
    <t>Total C.H. SICAYA HUARISCA</t>
  </si>
  <si>
    <t>Empresa de Generación Eléctrica Canchayllo S.A.C.</t>
  </si>
  <si>
    <t>C.H. CANCHAYLLO</t>
  </si>
  <si>
    <t>CANCHAYLLO</t>
  </si>
  <si>
    <t>Total C.H. CANCHAYLLO</t>
  </si>
  <si>
    <t>Total Empresa de Generación Eléctrica Canchayllo S.A.C.</t>
  </si>
  <si>
    <t>Empresa de Generación Eléctrica Junín S.A.C.</t>
  </si>
  <si>
    <t>C.H. RUNATULLO II</t>
  </si>
  <si>
    <t>Grupo 1-2</t>
  </si>
  <si>
    <t>MARISCAL CASTILLA</t>
  </si>
  <si>
    <t>Total C.H. RUNATULLO II</t>
  </si>
  <si>
    <t>C.H. RUNATULLO III</t>
  </si>
  <si>
    <t>Total C.H. RUNATULLO III</t>
  </si>
  <si>
    <t>Total Empresa de Generación Eléctrica Junín S.A.C.</t>
  </si>
  <si>
    <t>C.H. PANGOA</t>
  </si>
  <si>
    <t>PANGOA</t>
  </si>
  <si>
    <t>Total C.H. PANGOA</t>
  </si>
  <si>
    <t>C.H. HUASAHUASI I</t>
  </si>
  <si>
    <t>HUASAHUASI</t>
  </si>
  <si>
    <t>Total C.H. HUASAHUASI I</t>
  </si>
  <si>
    <t>C.H. HUASAHUASI II</t>
  </si>
  <si>
    <t>Total C.H. HUASAHUASI II</t>
  </si>
  <si>
    <t>LA OROYA</t>
  </si>
  <si>
    <t>G3</t>
  </si>
  <si>
    <t>C.H. MALPASO</t>
  </si>
  <si>
    <t>PACCHAS</t>
  </si>
  <si>
    <t>G4</t>
  </si>
  <si>
    <t>Total C.H. MALPASO</t>
  </si>
  <si>
    <t>C.H. PACHACHACA</t>
  </si>
  <si>
    <t>Total C.H. PACHACHACA</t>
  </si>
  <si>
    <t>C.H. YAUPI</t>
  </si>
  <si>
    <t>ULCUMAYO</t>
  </si>
  <si>
    <t>G5</t>
  </si>
  <si>
    <t>Total C.H. YAUPI</t>
  </si>
  <si>
    <t>Unión Andina de Cementos S.A.A.</t>
  </si>
  <si>
    <t>C.T. ANDINO</t>
  </si>
  <si>
    <t>Total C.T. ANDINO</t>
  </si>
  <si>
    <t>PALCA</t>
  </si>
  <si>
    <t>Total Unión Andina de Cementos S.A.A.</t>
  </si>
  <si>
    <t>C.T. ANDAYCHAGUA</t>
  </si>
  <si>
    <t>HUAY HUAY</t>
  </si>
  <si>
    <t>Total C.T. ANDAYCHAGUA</t>
  </si>
  <si>
    <t>Total JUNIN</t>
  </si>
  <si>
    <t>C.T. NICOVITA TRUJILLO</t>
  </si>
  <si>
    <t>TRUJILLO</t>
  </si>
  <si>
    <t>Total C.T. NICOVITA TRUJILLO</t>
  </si>
  <si>
    <t>Cementos Pacasmayo S.A.A.</t>
  </si>
  <si>
    <t>PACASMAYO</t>
  </si>
  <si>
    <t>Total Cementos Pacasmayo S.A.A.</t>
  </si>
  <si>
    <t>C.T. J.A. SAMANIEGO ALC</t>
  </si>
  <si>
    <t xml:space="preserve">PATAZ </t>
  </si>
  <si>
    <t>PATAZ</t>
  </si>
  <si>
    <t>Total C.T. J.A. SAMANIEGO ALC</t>
  </si>
  <si>
    <t>C.T. PATAZ</t>
  </si>
  <si>
    <t>PATAZ (Sta. María)</t>
  </si>
  <si>
    <t>Total C.T. PATAZ</t>
  </si>
  <si>
    <t>ASCOPE</t>
  </si>
  <si>
    <t>SANTIAGO DE CAO</t>
  </si>
  <si>
    <t>BZ</t>
  </si>
  <si>
    <t>C.T. PARCOY</t>
  </si>
  <si>
    <t>PARCOY</t>
  </si>
  <si>
    <t>Total C.T. PARCOY</t>
  </si>
  <si>
    <t>TG-4</t>
  </si>
  <si>
    <t>C.H. TARABAMBA</t>
  </si>
  <si>
    <t>Ansaldo 1</t>
  </si>
  <si>
    <t>BULDIBUYO</t>
  </si>
  <si>
    <t>Ansaldo 2</t>
  </si>
  <si>
    <t>Total C.H. TARABAMBA</t>
  </si>
  <si>
    <t>C.H. YAMOBAMBA</t>
  </si>
  <si>
    <t>SANCHEZ CARRION</t>
  </si>
  <si>
    <t>HUAMACHUCO</t>
  </si>
  <si>
    <t>Total C.H. YAMOBAMBA</t>
  </si>
  <si>
    <t>C.T. CASA GRANDE</t>
  </si>
  <si>
    <t>CA</t>
  </si>
  <si>
    <t>Total C.T. CASA GRANDE</t>
  </si>
  <si>
    <t>C.T. TURBO GENERADOR 1</t>
  </si>
  <si>
    <t>LAREDO</t>
  </si>
  <si>
    <t>Total C.T. TURBO GENERADOR 1</t>
  </si>
  <si>
    <t>C.T. TURBO GENERADOR 2</t>
  </si>
  <si>
    <t>Total C.T. TURBO GENERADOR 2</t>
  </si>
  <si>
    <t>C.T. TURBO GENERADOR 3</t>
  </si>
  <si>
    <t>Total C.T. TURBO GENERADOR 3</t>
  </si>
  <si>
    <t>C.T. TURBO GENERADOR 4</t>
  </si>
  <si>
    <t>Total C.T. TURBO GENERADOR 4</t>
  </si>
  <si>
    <t>C.T. UNIDAD DIESEL</t>
  </si>
  <si>
    <t>Total C.T. UNIDAD DIESEL</t>
  </si>
  <si>
    <t>Energía Eólica S.A.</t>
  </si>
  <si>
    <t>C.E. CUPISNIQUE</t>
  </si>
  <si>
    <t>SAN PEDRO DE LLOC</t>
  </si>
  <si>
    <t>Total C.E. CUPISNIQUE</t>
  </si>
  <si>
    <t>Total Energía Eólica S.A.</t>
  </si>
  <si>
    <t>Minera Aurífera Retamas S.A.</t>
  </si>
  <si>
    <t>C.T. SAN ANDRES</t>
  </si>
  <si>
    <t>Total C.T. SAN ANDRES</t>
  </si>
  <si>
    <t>Total Minera Aurífera Retamas S.A.</t>
  </si>
  <si>
    <t>C.T. MALABRIGO</t>
  </si>
  <si>
    <t>RAZURI</t>
  </si>
  <si>
    <t>Total C.T. MALABRIGO</t>
  </si>
  <si>
    <t>Proyecto Especial Chavimochic</t>
  </si>
  <si>
    <t>C.T. BOCATOMA</t>
  </si>
  <si>
    <t>GE-BOC 01</t>
  </si>
  <si>
    <t>VIRU</t>
  </si>
  <si>
    <t>CHAO</t>
  </si>
  <si>
    <t>Total C.T. BOCATOMA</t>
  </si>
  <si>
    <t>C.H. DESARENADOR</t>
  </si>
  <si>
    <t>Total C.H. DESARENADOR</t>
  </si>
  <si>
    <t>C.H. TANGUCHE</t>
  </si>
  <si>
    <t>Grupo Nº T1</t>
  </si>
  <si>
    <t>Grupo Nº T2</t>
  </si>
  <si>
    <t>Total C.H. TANGUCHE</t>
  </si>
  <si>
    <t>C.H. VIRU</t>
  </si>
  <si>
    <t>Grupo Nº 01</t>
  </si>
  <si>
    <t>Grupo Nº 02</t>
  </si>
  <si>
    <t>Grupo Nº 03</t>
  </si>
  <si>
    <t>Total C.H. VIRU</t>
  </si>
  <si>
    <t>Total Proyecto Especial Chavimochic</t>
  </si>
  <si>
    <t>Trupal S.A.</t>
  </si>
  <si>
    <t>C.T. TRUPAL</t>
  </si>
  <si>
    <t>Total C.T. TRUPAL</t>
  </si>
  <si>
    <t>Total Trupal S.A.</t>
  </si>
  <si>
    <t>Total LA LIBERTAD</t>
  </si>
  <si>
    <t>CHICLAYO</t>
  </si>
  <si>
    <t>JAYANCA</t>
  </si>
  <si>
    <t>C.T. MOTUPE MÓVIL</t>
  </si>
  <si>
    <t>MOTUPE</t>
  </si>
  <si>
    <t>Total C.T. MOTUPE MÓVIL</t>
  </si>
  <si>
    <t>C.T. TUMÁN</t>
  </si>
  <si>
    <t>TUMÁN</t>
  </si>
  <si>
    <t>Total C.T. TUMÁN</t>
  </si>
  <si>
    <t>Planta de Reserva Fría de Generación Éten S.A.</t>
  </si>
  <si>
    <t>TG1</t>
  </si>
  <si>
    <t>ÉTEN</t>
  </si>
  <si>
    <t>Total Planta de Reserva Fría de Generación Éten S.A.</t>
  </si>
  <si>
    <t>C.T. RECKA</t>
  </si>
  <si>
    <t>Grupo1</t>
  </si>
  <si>
    <t>REQUE</t>
  </si>
  <si>
    <t>Total C.T. RECKA</t>
  </si>
  <si>
    <t>C.T. MOTUPE</t>
  </si>
  <si>
    <t>Total C.T. MOTUPE</t>
  </si>
  <si>
    <t>Total LAMBAYEQUE</t>
  </si>
  <si>
    <t>Agro Industrial Paramonga S.A.A.</t>
  </si>
  <si>
    <t>C.T. PARAMONGA</t>
  </si>
  <si>
    <t>TV01</t>
  </si>
  <si>
    <t>PARAMONGA</t>
  </si>
  <si>
    <t>BARRANCA</t>
  </si>
  <si>
    <t>Total C.T. PARAMONGA</t>
  </si>
  <si>
    <t>Total Agro Industrial Paramonga S.A.A.</t>
  </si>
  <si>
    <t>C.H. PÍAS 1</t>
  </si>
  <si>
    <t>PÍAS</t>
  </si>
  <si>
    <t>Total C.H. PÍAS 1</t>
  </si>
  <si>
    <t>C.T. FIDEERIA LIMA</t>
  </si>
  <si>
    <t>Total C.T. FIDEERIA LIMA</t>
  </si>
  <si>
    <t>C.T. MOLINOS CALLAO</t>
  </si>
  <si>
    <t>Total C.T. MOLINOS CALLAO</t>
  </si>
  <si>
    <t>C.T. MOLINOS SANTA ROSA</t>
  </si>
  <si>
    <t>Total C.T. MOLINOS SANTA ROSA</t>
  </si>
  <si>
    <t>C.T. OLEAGINOSA CALLAO</t>
  </si>
  <si>
    <t>CARMEN DE LA LEGUA</t>
  </si>
  <si>
    <t>Total C.T. OLEAGINOSA CALLAO</t>
  </si>
  <si>
    <t>C.T. PLANTA FAR. FIDEIRIA</t>
  </si>
  <si>
    <t>Total C.T. PLANTA FAR. FIDEIRIA</t>
  </si>
  <si>
    <t>C.T. PLANTA CHANCAY</t>
  </si>
  <si>
    <t>HUARAL</t>
  </si>
  <si>
    <t>CHANCAY</t>
  </si>
  <si>
    <t>Total C.T. PLANTA CHANCAY</t>
  </si>
  <si>
    <t>C.T. CELIMA 01</t>
  </si>
  <si>
    <t>SAN MARTIN DE PORRES</t>
  </si>
  <si>
    <t>Total C.T. CELIMA 01</t>
  </si>
  <si>
    <t>C.T. CELIMA 02</t>
  </si>
  <si>
    <t>Total C.T. CELIMA 02</t>
  </si>
  <si>
    <t>C.T. CELIMA 03</t>
  </si>
  <si>
    <t>PUNTA HERMOSA</t>
  </si>
  <si>
    <t>Total C.T. CELIMA 03</t>
  </si>
  <si>
    <t>OYON</t>
  </si>
  <si>
    <t>C.T. UCHUCCHACUA</t>
  </si>
  <si>
    <t>Total C.T. UCHUCCHACUA</t>
  </si>
  <si>
    <t>C.H. PATÓN</t>
  </si>
  <si>
    <t>Total C.H. PATÓN</t>
  </si>
  <si>
    <t>C.H. SAN HILARION</t>
  </si>
  <si>
    <t>HUAURA</t>
  </si>
  <si>
    <t>SAYAN</t>
  </si>
  <si>
    <t>Total C.H. SAN HILARION</t>
  </si>
  <si>
    <t>C.T. CALCAREOS</t>
  </si>
  <si>
    <t>LOS OLIVOS</t>
  </si>
  <si>
    <t>Total C.T. CALCAREOS</t>
  </si>
  <si>
    <t>C.T. EL CARMEN</t>
  </si>
  <si>
    <t>HUAROCHIRI</t>
  </si>
  <si>
    <t>CHICLA</t>
  </si>
  <si>
    <t>Total C.T. EL CARMEN</t>
  </si>
  <si>
    <t>C.T. JUANITA</t>
  </si>
  <si>
    <t>Total C.T. JUANITA</t>
  </si>
  <si>
    <t>C.H. CASHAUCRO</t>
  </si>
  <si>
    <t>Total C.H. CASHAUCRO</t>
  </si>
  <si>
    <t>C.H. LLAPAY</t>
  </si>
  <si>
    <t>YAUYOS</t>
  </si>
  <si>
    <t>LARAOS</t>
  </si>
  <si>
    <t>Total C.H. LLAPAY</t>
  </si>
  <si>
    <t>C.T. PLANTA SUPE</t>
  </si>
  <si>
    <t>PUERTO SUPE</t>
  </si>
  <si>
    <t>Total C.T. PLANTA SUPE</t>
  </si>
  <si>
    <t>Compañia Eléctrica El Platanal S.A.</t>
  </si>
  <si>
    <t>C.H. EL PLATANAL</t>
  </si>
  <si>
    <t>PELTON 1</t>
  </si>
  <si>
    <t>YAUYOS Y CAÑETE</t>
  </si>
  <si>
    <t>AYAUCA, CATAHUASI, CHOCOS, TANTA, CARANIA y LARAOS</t>
  </si>
  <si>
    <t>Total C.H. EL PLATANAL</t>
  </si>
  <si>
    <t>Total Compañia Eléctrica El Platanal S.A.</t>
  </si>
  <si>
    <t>C.H. TINGO</t>
  </si>
  <si>
    <t>Allis Charner 1-4</t>
  </si>
  <si>
    <t>SANTA CRUZ DE ANDAMARCA</t>
  </si>
  <si>
    <t>Total C.H. TINGO</t>
  </si>
  <si>
    <t>Consorcio Eléctrico Villacurí S.A.C.</t>
  </si>
  <si>
    <t>Total Consorcio Eléctrico Villacurí S.A.C.</t>
  </si>
  <si>
    <t>C.T. CORPORACIÓN 1</t>
  </si>
  <si>
    <t>Total C.T. CORPORACIÓN 1</t>
  </si>
  <si>
    <t>C.T. CORPORACIÓN 2</t>
  </si>
  <si>
    <t>Total C.T. CORPORACIÓN 2</t>
  </si>
  <si>
    <t>C.T. LAS FLORES</t>
  </si>
  <si>
    <t>CAÑETE</t>
  </si>
  <si>
    <t>CHILCA</t>
  </si>
  <si>
    <t>Total C.T. LAS FLORES</t>
  </si>
  <si>
    <t>C.T. SANTA ROSA</t>
  </si>
  <si>
    <t>TG-2</t>
  </si>
  <si>
    <t>TG-5</t>
  </si>
  <si>
    <t>TG-6</t>
  </si>
  <si>
    <t>TG-7</t>
  </si>
  <si>
    <t>TG-8</t>
  </si>
  <si>
    <t>Total C.T. SANTA ROSA</t>
  </si>
  <si>
    <t>C.T. VENTANILLA</t>
  </si>
  <si>
    <t>VENTANILLA</t>
  </si>
  <si>
    <t>TV-7</t>
  </si>
  <si>
    <t>Total C.T. VENTANILLA</t>
  </si>
  <si>
    <t>C.H. CALLAHUANCA</t>
  </si>
  <si>
    <t>CALLAHUANCA</t>
  </si>
  <si>
    <t>GR-3</t>
  </si>
  <si>
    <t>GR-4</t>
  </si>
  <si>
    <t>Total C.H. CALLAHUANCA</t>
  </si>
  <si>
    <t>C.H. HUAMPANÍ</t>
  </si>
  <si>
    <t>LURIGANCHO</t>
  </si>
  <si>
    <t>Total C.H. HUAMPANÍ</t>
  </si>
  <si>
    <t>C.H. HUINCO</t>
  </si>
  <si>
    <t>SAN PEDRO DE CASTA</t>
  </si>
  <si>
    <t>Total C.H. HUINCO</t>
  </si>
  <si>
    <t>C.H. MATUCANA</t>
  </si>
  <si>
    <t>SURCO</t>
  </si>
  <si>
    <t>Total C.H. MATUCANA</t>
  </si>
  <si>
    <t>C.H. MOYOPAMPA</t>
  </si>
  <si>
    <t xml:space="preserve">LIMA </t>
  </si>
  <si>
    <t>Total C.H. MOYOPAMPA</t>
  </si>
  <si>
    <t>GRUPO PLACA ZQ-4288</t>
  </si>
  <si>
    <t>PACARAOS</t>
  </si>
  <si>
    <t>MODASA 515kW</t>
  </si>
  <si>
    <t>C.H. ACOS</t>
  </si>
  <si>
    <t>FRANCIS Nº 1</t>
  </si>
  <si>
    <t>SAN MIGUEL DE ACOS</t>
  </si>
  <si>
    <t>FRANCIS Nº 2</t>
  </si>
  <si>
    <t>Total C.H. ACOS</t>
  </si>
  <si>
    <t>C.H. CANTA</t>
  </si>
  <si>
    <t>PELTON Nº 1</t>
  </si>
  <si>
    <t>CANTA</t>
  </si>
  <si>
    <t>PELTON Nº 2</t>
  </si>
  <si>
    <t>Total C.H. CANTA</t>
  </si>
  <si>
    <t>C.H. NAVA</t>
  </si>
  <si>
    <t>Turgo Nº 1</t>
  </si>
  <si>
    <t>PACHANGARA</t>
  </si>
  <si>
    <t>Turgo Nº 2</t>
  </si>
  <si>
    <t>Total C.H. NAVA</t>
  </si>
  <si>
    <t>C.H. RAVIRA-PACARAOS</t>
  </si>
  <si>
    <t>FRANCIS 3</t>
  </si>
  <si>
    <t>FRANCIS 4</t>
  </si>
  <si>
    <t>Total C.H. RAVIRA-PACARAOS</t>
  </si>
  <si>
    <t>C.H. YASO</t>
  </si>
  <si>
    <t>FRANCIS Nº 6</t>
  </si>
  <si>
    <t>SANTA ROSA DE QUIVES</t>
  </si>
  <si>
    <t>KUBOTTA Nº 4</t>
  </si>
  <si>
    <t>Total C.H. YASO</t>
  </si>
  <si>
    <t>Eléctrica Santa Rosa S.A.C.</t>
  </si>
  <si>
    <t>C.H. PURMACANA</t>
  </si>
  <si>
    <t>Total C.H. PURMACANA</t>
  </si>
  <si>
    <t>C.H. SANTA ROSA I</t>
  </si>
  <si>
    <t>Total C.H. SANTA ROSA I</t>
  </si>
  <si>
    <t>C.H. SANTA ROSA II</t>
  </si>
  <si>
    <t>Total C.H. SANTA ROSA II</t>
  </si>
  <si>
    <t>Total Eléctrica Santa Rosa S.A.C.</t>
  </si>
  <si>
    <t>C.H. BAÑOS I</t>
  </si>
  <si>
    <t>ATAVILLOS ALTO</t>
  </si>
  <si>
    <t>Total C.H. BAÑOS I</t>
  </si>
  <si>
    <t>C.H. BAÑOS II</t>
  </si>
  <si>
    <t>Total C.H. BAÑOS II</t>
  </si>
  <si>
    <t>C.H. BAÑOS III</t>
  </si>
  <si>
    <t>Total C.H. BAÑOS III</t>
  </si>
  <si>
    <t>C.H. BAÑOS IV</t>
  </si>
  <si>
    <t>Total C.H. BAÑOS IV</t>
  </si>
  <si>
    <t>C.H. BAÑOS V</t>
  </si>
  <si>
    <t>Total C.H. BAÑOS V</t>
  </si>
  <si>
    <t>C.H. CACRAY</t>
  </si>
  <si>
    <t>Total C.H. CACRAY</t>
  </si>
  <si>
    <t>C.H. HUANCHAY</t>
  </si>
  <si>
    <t>Total C.H. HUANCHAY</t>
  </si>
  <si>
    <t>C.H. SHAGUA</t>
  </si>
  <si>
    <t>STA CRUZ DE ANDAMARCA</t>
  </si>
  <si>
    <t>Total C.H. SHAGUA</t>
  </si>
  <si>
    <t>C.H. YANAHUIN</t>
  </si>
  <si>
    <t>Total C.H. YANAHUIN</t>
  </si>
  <si>
    <t>C.T. LA GRINGA V</t>
  </si>
  <si>
    <t>HUAYCOLORO</t>
  </si>
  <si>
    <t>BG</t>
  </si>
  <si>
    <t>Total C.T. LA GRINGA V</t>
  </si>
  <si>
    <t>C.H. CHEVES</t>
  </si>
  <si>
    <t>Total C.H. CHEVES</t>
  </si>
  <si>
    <t>Empresa de Generación Huanza S.A.</t>
  </si>
  <si>
    <t>C.H. HUANZA</t>
  </si>
  <si>
    <t>Grupo Nº 1</t>
  </si>
  <si>
    <t>HUANZA</t>
  </si>
  <si>
    <t>Grupo Nº 2</t>
  </si>
  <si>
    <t>Total C.H. HUANZA</t>
  </si>
  <si>
    <t>Total Empresa de Generación Huanza S.A.</t>
  </si>
  <si>
    <t>C.T. ISCAYCRUZ</t>
  </si>
  <si>
    <t>PACHANGARÁ</t>
  </si>
  <si>
    <t>Total C.T. ISCAYCRUZ</t>
  </si>
  <si>
    <t>TG11</t>
  </si>
  <si>
    <t>TG12</t>
  </si>
  <si>
    <t>TG21</t>
  </si>
  <si>
    <t>TV21</t>
  </si>
  <si>
    <t>Fénix Power Perú S.A.</t>
  </si>
  <si>
    <t>C.T. FENIX</t>
  </si>
  <si>
    <t>TV10</t>
  </si>
  <si>
    <t>Total C.T. FENIX</t>
  </si>
  <si>
    <t>Total Fénix Power Perú S.A.</t>
  </si>
  <si>
    <t>Hidrocañete S.A.</t>
  </si>
  <si>
    <t>NVO. IMPERIAL</t>
  </si>
  <si>
    <t>Total Hidrocañete S.A.</t>
  </si>
  <si>
    <t>Hidroeléctrica Huanchor S.A.C.</t>
  </si>
  <si>
    <t>C.H. HUANCHOR</t>
  </si>
  <si>
    <t>SAN MATEO</t>
  </si>
  <si>
    <t>Total C.H. HUANCHOR</t>
  </si>
  <si>
    <t>C.H. TAMBORAQUE I</t>
  </si>
  <si>
    <t>Total C.H. TAMBORAQUE I</t>
  </si>
  <si>
    <t>C.H. TAMBORAQUE II</t>
  </si>
  <si>
    <t>Total C.H. TAMBORAQUE II</t>
  </si>
  <si>
    <t>Total Hidroeléctrica Huanchor S.A.C.</t>
  </si>
  <si>
    <t>Illapu Energy S.A.</t>
  </si>
  <si>
    <t>C.T. PLANTA HUACHIPA</t>
  </si>
  <si>
    <t>CHOSICA</t>
  </si>
  <si>
    <t>Total C.T. PLANTA HUACHIPA</t>
  </si>
  <si>
    <t>Total Illapu Energy S.A.</t>
  </si>
  <si>
    <t>Industrias Electroquimicas S. A.</t>
  </si>
  <si>
    <t>C.T. IEQSA</t>
  </si>
  <si>
    <t>Total C.T. IEQSA</t>
  </si>
  <si>
    <t>Total Industrias Electroquimicas S. A.</t>
  </si>
  <si>
    <t>Kallpa Generación S.A.</t>
  </si>
  <si>
    <t>C.T. KALLPA</t>
  </si>
  <si>
    <t>TG2</t>
  </si>
  <si>
    <t>TG3</t>
  </si>
  <si>
    <t>Total C.T. KALLPA</t>
  </si>
  <si>
    <t>Total Kallpa Generación S.A.</t>
  </si>
  <si>
    <t>Maja Energía S.A.C.</t>
  </si>
  <si>
    <t>C.H. RONCADOR</t>
  </si>
  <si>
    <t>Total C.H. RONCADOR</t>
  </si>
  <si>
    <t>Total Maja Energía S.A.C.</t>
  </si>
  <si>
    <t>Metalúrgica Peruana S.A.</t>
  </si>
  <si>
    <t>C.T. MEPSA</t>
  </si>
  <si>
    <t>Total C.T. MEPSA</t>
  </si>
  <si>
    <t>Total Metalúrgica Peruana S.A.</t>
  </si>
  <si>
    <t>Peru LNG S.R.L.</t>
  </si>
  <si>
    <t>C.T. PAMPA MELCHORITA</t>
  </si>
  <si>
    <t>SAN VICENTE DE CAÑETE</t>
  </si>
  <si>
    <t>Total C.T. PAMPA MELCHORITA</t>
  </si>
  <si>
    <t>C.T. PAMPA MELCHORITA II</t>
  </si>
  <si>
    <t>Total C.T. PAMPA MELCHORITA II</t>
  </si>
  <si>
    <t>Total Peru LNG S.R.L.</t>
  </si>
  <si>
    <t>C.T. CALLAO</t>
  </si>
  <si>
    <t>Total C.T. CALLAO</t>
  </si>
  <si>
    <t>C.T. SUPE</t>
  </si>
  <si>
    <t>SUPE</t>
  </si>
  <si>
    <t>Total C.T. SUPE</t>
  </si>
  <si>
    <t>Pesquera Pelayo S.A.C.</t>
  </si>
  <si>
    <t>C.T. NEPESUR</t>
  </si>
  <si>
    <t>Total C.T. NEPESUR</t>
  </si>
  <si>
    <t>Total Pesquera Pelayo S.A.C.</t>
  </si>
  <si>
    <t>C.T. HUAYCOLORO</t>
  </si>
  <si>
    <t>Grupos 1-2-3</t>
  </si>
  <si>
    <t>SAN ANTONIO</t>
  </si>
  <si>
    <t>Total C.T. HUAYCOLORO</t>
  </si>
  <si>
    <t>Procesadora Industrial Rio Seco S.A.</t>
  </si>
  <si>
    <t>C.T. RIO SECO - EL</t>
  </si>
  <si>
    <t>Total C.T. RIO SECO - EL</t>
  </si>
  <si>
    <t>C.T. RIO SECO - TV</t>
  </si>
  <si>
    <t>Total C.T. RIO SECO - TV</t>
  </si>
  <si>
    <t>Total Procesadora Industrial Rio Seco S.A.</t>
  </si>
  <si>
    <t>Quimpac S.A.</t>
  </si>
  <si>
    <t>Total Quimpac S.A.</t>
  </si>
  <si>
    <t>Refinería La Pampilla S.A.</t>
  </si>
  <si>
    <t>C.T. LA PAMPILLA</t>
  </si>
  <si>
    <t>Total C.T. LA PAMPILLA</t>
  </si>
  <si>
    <t>Total Refinería La Pampilla S.A.</t>
  </si>
  <si>
    <t>SDF Energía S.A.C.</t>
  </si>
  <si>
    <t>C.T. OQUENDO</t>
  </si>
  <si>
    <t>TV1</t>
  </si>
  <si>
    <t>TV2</t>
  </si>
  <si>
    <t>Total C.T. OQUENDO</t>
  </si>
  <si>
    <t>Total SDF Energía S.A.C.</t>
  </si>
  <si>
    <t>C.H. CAHUA</t>
  </si>
  <si>
    <t>CAJATAMBO</t>
  </si>
  <si>
    <t>Total C.H. CAHUA</t>
  </si>
  <si>
    <t>Sudamericana de Fibras S.A.</t>
  </si>
  <si>
    <t>C.T. SUDAMERICANA</t>
  </si>
  <si>
    <t>Total C.T. SUDAMERICANA</t>
  </si>
  <si>
    <t>Total Sudamericana de Fibras S.A.</t>
  </si>
  <si>
    <t>C.T. VEGUETA</t>
  </si>
  <si>
    <t>VEGUETA</t>
  </si>
  <si>
    <t>Total C.T. VEGUETA</t>
  </si>
  <si>
    <t>Termochilca S.A.</t>
  </si>
  <si>
    <t>C.T. STO. DOMINGO DE LOS OLLEROS</t>
  </si>
  <si>
    <t>Total C.T. STO. DOMINGO DE LOS OLLEROS</t>
  </si>
  <si>
    <t>Total Termochilca S.A.</t>
  </si>
  <si>
    <t>C.T. ATOCONGO</t>
  </si>
  <si>
    <t>VILLAMARIA DEL TRIUNFO</t>
  </si>
  <si>
    <t>Total C.T. ATOCONGO</t>
  </si>
  <si>
    <t>C.T. ATE</t>
  </si>
  <si>
    <t>ATE</t>
  </si>
  <si>
    <t>Total C.T. ATE</t>
  </si>
  <si>
    <t>C.T. MALTERIA LIMA</t>
  </si>
  <si>
    <t>CHACLACAYO</t>
  </si>
  <si>
    <t>Total C.T. MALTERIA LIMA</t>
  </si>
  <si>
    <t>Votorantim Metais Cajamarquilla S.A.</t>
  </si>
  <si>
    <t>C.T. CAJAMARQUILLA (EL)</t>
  </si>
  <si>
    <t>Total C.T. CAJAMARQUILLA (EL)</t>
  </si>
  <si>
    <t>C.T. CAJAMARQUILLA (TV)</t>
  </si>
  <si>
    <t>Total C.T. CAJAMARQUILLA (TV)</t>
  </si>
  <si>
    <t>C.T. CAJAMARQUILLA 1 (EL)</t>
  </si>
  <si>
    <t>Total C.T. CAJAMARQUILLA 1 (EL)</t>
  </si>
  <si>
    <t>C.T. CAJAMARQUILLA 2 (EL)</t>
  </si>
  <si>
    <t>Total C.T. CAJAMARQUILLA 2 (EL)</t>
  </si>
  <si>
    <t>C.T. CAJAMARQUILLA 2 (TV)</t>
  </si>
  <si>
    <t>Total C.T. CAJAMARQUILLA 2 (TV)</t>
  </si>
  <si>
    <t>C.T. CAJAMARQUILLA 3 (EL)</t>
  </si>
  <si>
    <t>Total C.T. CAJAMARQUILLA 3 (EL)</t>
  </si>
  <si>
    <t>Total Votorantim Metais Cajamarquilla S.A.</t>
  </si>
  <si>
    <t>Total LIMA</t>
  </si>
  <si>
    <t>C.T. BAGAZAN</t>
  </si>
  <si>
    <t>CKD</t>
  </si>
  <si>
    <t>REQUENA</t>
  </si>
  <si>
    <t>SAPUENA</t>
  </si>
  <si>
    <t>Total C.T. BAGAZAN</t>
  </si>
  <si>
    <t>C.T. CABALLOCOCHA</t>
  </si>
  <si>
    <t>Cat 2. 3512 Dita</t>
  </si>
  <si>
    <t>RAMÓN CASTILLA</t>
  </si>
  <si>
    <t>Cat. 3512 Dito</t>
  </si>
  <si>
    <t>MAYNAS</t>
  </si>
  <si>
    <t>IQUITOS</t>
  </si>
  <si>
    <t>Volv.Pent1 RVL-251</t>
  </si>
  <si>
    <t>Volv.Pent1 RVL-451</t>
  </si>
  <si>
    <t>Total C.T. CABALLOCOCHA</t>
  </si>
  <si>
    <t>C.T. CABO PANTOJA</t>
  </si>
  <si>
    <t>CKD MODASA</t>
  </si>
  <si>
    <t>TORRES CAUSANO</t>
  </si>
  <si>
    <t>Total C.T. CABO PANTOJA</t>
  </si>
  <si>
    <t>C.T. COLONIA ANGAMOS</t>
  </si>
  <si>
    <t>Volvo TD 100</t>
  </si>
  <si>
    <t>YAQUERANA</t>
  </si>
  <si>
    <t>Total C.T. COLONIA ANGAMOS</t>
  </si>
  <si>
    <t>C.T. CONTAMANA</t>
  </si>
  <si>
    <t>CAT. D3512</t>
  </si>
  <si>
    <t>CONTAMANA</t>
  </si>
  <si>
    <t>Cat.2.3512 Dita</t>
  </si>
  <si>
    <t>Cat.3512 Dita</t>
  </si>
  <si>
    <t>Cat.4-3412-16877</t>
  </si>
  <si>
    <t>Cat.5-C15-07183</t>
  </si>
  <si>
    <t>Total C.T. CONTAMANA</t>
  </si>
  <si>
    <t>C.T. EL ALAMO</t>
  </si>
  <si>
    <t>MODASA</t>
  </si>
  <si>
    <t>PUTUMAYU</t>
  </si>
  <si>
    <t>Total C.T. EL ALAMO</t>
  </si>
  <si>
    <t>C.T. EL ESTRECHO</t>
  </si>
  <si>
    <t>Cat-1 3406</t>
  </si>
  <si>
    <t>MARISCAL RAMÓN CASTILLA</t>
  </si>
  <si>
    <t>Cat-2 3306</t>
  </si>
  <si>
    <t>Total C.T. EL ESTRECHO</t>
  </si>
  <si>
    <t>C.T. EL PORVENIR</t>
  </si>
  <si>
    <t>Perkins M. 4-326-I</t>
  </si>
  <si>
    <t>FERNANDO LORES</t>
  </si>
  <si>
    <t>Total C.T. EL PORVENIR</t>
  </si>
  <si>
    <t>C.T. FLOR DE PUNGA</t>
  </si>
  <si>
    <t>CAPELLO</t>
  </si>
  <si>
    <t>Total C.T. FLOR DE PUNGA</t>
  </si>
  <si>
    <t>C.T. GRAN PERÚ</t>
  </si>
  <si>
    <t>OLYMPIAN</t>
  </si>
  <si>
    <t>Total C.T. GRAN PERÚ</t>
  </si>
  <si>
    <t>C.T. INAHUAYA</t>
  </si>
  <si>
    <t>CKD DAT 120</t>
  </si>
  <si>
    <t>INAHUAYA</t>
  </si>
  <si>
    <t>Total C.T. INAHUAYA</t>
  </si>
  <si>
    <t>C.T. INDIANA</t>
  </si>
  <si>
    <t>Cat. C9-225</t>
  </si>
  <si>
    <t>INDIANA</t>
  </si>
  <si>
    <t>Volvo Penta RVM364</t>
  </si>
  <si>
    <t>Volvo2 CAD1641GE</t>
  </si>
  <si>
    <t>Total C.T. INDIANA</t>
  </si>
  <si>
    <t>C.T. IQT. DIESEL - DIESEL</t>
  </si>
  <si>
    <t>Total C.T. IQT. DIESEL - DIESEL</t>
  </si>
  <si>
    <t>C.T. IQUITOS DIESEL WARTSILA</t>
  </si>
  <si>
    <t>CAT.1-16CM32C</t>
  </si>
  <si>
    <t>CAT.2-16CM32C</t>
  </si>
  <si>
    <t>CAT-16CM32</t>
  </si>
  <si>
    <t>WARTSILA 1</t>
  </si>
  <si>
    <t>WARTSILA 2</t>
  </si>
  <si>
    <t>WARTSILA 3</t>
  </si>
  <si>
    <t>WARTSILA 4</t>
  </si>
  <si>
    <t>WARTSILA 5</t>
  </si>
  <si>
    <t>WARTSILA 6</t>
  </si>
  <si>
    <t>WARTSILA 7</t>
  </si>
  <si>
    <t>Total C.T. IQUITOS DIESEL WARTSILA</t>
  </si>
  <si>
    <t>C.T. JENARO HERRERA</t>
  </si>
  <si>
    <t>Cat. D-3306</t>
  </si>
  <si>
    <t>CKD DAT-120</t>
  </si>
  <si>
    <t>Total C.T. JENARO HERRERA</t>
  </si>
  <si>
    <t>C.T. LAGUNAS</t>
  </si>
  <si>
    <t>CAT C-18</t>
  </si>
  <si>
    <t>ALTO AMAZONAS</t>
  </si>
  <si>
    <t>LAGUNAS</t>
  </si>
  <si>
    <t>Total C.T. LAGUNAS</t>
  </si>
  <si>
    <t>C.T. NAUTA</t>
  </si>
  <si>
    <t>NAUTA</t>
  </si>
  <si>
    <t>Total C.T. NAUTA</t>
  </si>
  <si>
    <t>C.T. ORELLANA</t>
  </si>
  <si>
    <t>Cat.C18 G6B20736</t>
  </si>
  <si>
    <t>VARGAS GUERRA</t>
  </si>
  <si>
    <t>Perkins 2506AE15TAG</t>
  </si>
  <si>
    <t>Total C.T. ORELLANA</t>
  </si>
  <si>
    <t>C.T. PAMPA HERMOZA</t>
  </si>
  <si>
    <t>PAMPA HERMOSA</t>
  </si>
  <si>
    <t>Total C.T. PAMPA HERMOZA</t>
  </si>
  <si>
    <t>C.T. PETROPOLIS</t>
  </si>
  <si>
    <t>MRCAL. R. CASTILLA</t>
  </si>
  <si>
    <t>YAVARI</t>
  </si>
  <si>
    <t>Total C.T. PETROPOLIS</t>
  </si>
  <si>
    <t>C.T. PEVAS</t>
  </si>
  <si>
    <t>CKD 6S150PV</t>
  </si>
  <si>
    <t>PEVAS</t>
  </si>
  <si>
    <t>Total C.T. PEVAS</t>
  </si>
  <si>
    <t>C.T. REQUENA</t>
  </si>
  <si>
    <t>CAT 3512</t>
  </si>
  <si>
    <t>Cat.1-3512(.208)</t>
  </si>
  <si>
    <t>Cat.3-3512(.219)</t>
  </si>
  <si>
    <t>Cat.5-3412STA-16860</t>
  </si>
  <si>
    <t>Total C.T. REQUENA</t>
  </si>
  <si>
    <t>C.T. SAN PABLO</t>
  </si>
  <si>
    <t>Cat.</t>
  </si>
  <si>
    <t>RAMON CASTILLA</t>
  </si>
  <si>
    <t>Total C.T. SAN PABLO</t>
  </si>
  <si>
    <t>C.T. SAN ROQUE DE MAQUIA</t>
  </si>
  <si>
    <t>MAQUIA</t>
  </si>
  <si>
    <t>Total C.T. SAN ROQUE DE MAQUIA</t>
  </si>
  <si>
    <t>C.T. SANTA CLOTILDE</t>
  </si>
  <si>
    <t>NAPO</t>
  </si>
  <si>
    <t>Total C.T. SANTA CLOTILDE</t>
  </si>
  <si>
    <t>C.T. SAPUENA</t>
  </si>
  <si>
    <t>Total C.T. SAPUENA</t>
  </si>
  <si>
    <t>C.T. TAMANCO VIEJO</t>
  </si>
  <si>
    <t>EMILIO SAN MARTIN</t>
  </si>
  <si>
    <t>Total C.T. TAMANCO VIEJO</t>
  </si>
  <si>
    <t>C.T. TAMSHIYACU</t>
  </si>
  <si>
    <t>Cat. C9-180</t>
  </si>
  <si>
    <t>CUMMINS_1 C200(050)</t>
  </si>
  <si>
    <t>CUMMINS_2 C200(026)</t>
  </si>
  <si>
    <t>VolPenta TAD-1232GE</t>
  </si>
  <si>
    <t>Volvo PentaTWD1010G</t>
  </si>
  <si>
    <t>Total C.T. TAMSHIYACU</t>
  </si>
  <si>
    <t>C.T. TIERRA BLANCA</t>
  </si>
  <si>
    <t>SARAYACU</t>
  </si>
  <si>
    <t>Total C.T. TIERRA BLANCA</t>
  </si>
  <si>
    <t>C.T. YURIMAGUAS</t>
  </si>
  <si>
    <t>YURIMAGUAS</t>
  </si>
  <si>
    <t>CAT 3516</t>
  </si>
  <si>
    <t>Total C.T. YURIMAGUAS</t>
  </si>
  <si>
    <t>C.T. MAQUIA</t>
  </si>
  <si>
    <t>Total C.T. MAQUIA</t>
  </si>
  <si>
    <t>C.T. PACAYA</t>
  </si>
  <si>
    <t>Total C.T. PACAYA</t>
  </si>
  <si>
    <t>C.T. PUERTO ORIENTE</t>
  </si>
  <si>
    <t>Total C.T. PUERTO ORIENTE</t>
  </si>
  <si>
    <t>Pacific Stratus Energy del Perú S.A.</t>
  </si>
  <si>
    <t>C.T. GUAYABAL</t>
  </si>
  <si>
    <t>TROMPETEROS</t>
  </si>
  <si>
    <t>Total C.T. GUAYABAL</t>
  </si>
  <si>
    <t>C.T. HUAYURI</t>
  </si>
  <si>
    <t>Total C.T. HUAYURI</t>
  </si>
  <si>
    <t>Total Pacific Stratus Energy del Perú S.A.</t>
  </si>
  <si>
    <t>C.T. ANDOAS</t>
  </si>
  <si>
    <t>PASTAZA</t>
  </si>
  <si>
    <t>Total C.T. ANDOAS</t>
  </si>
  <si>
    <t>C.T. ESTACION 1</t>
  </si>
  <si>
    <t xml:space="preserve">LORETO </t>
  </si>
  <si>
    <t>URANINAS</t>
  </si>
  <si>
    <t>Total C.T. ESTACION 1</t>
  </si>
  <si>
    <t>C.T. ESTACION 5</t>
  </si>
  <si>
    <t>MANSERICHE</t>
  </si>
  <si>
    <t>Total C.T. ESTACION 5</t>
  </si>
  <si>
    <t>C.T. ESTACION MORONA</t>
  </si>
  <si>
    <t>Total C.T. ESTACION MORONA</t>
  </si>
  <si>
    <t>C.T. REFINERÍA IQUITOS</t>
  </si>
  <si>
    <t>PUNCHANA</t>
  </si>
  <si>
    <t>Total C.T. REFINERÍA IQUITOS</t>
  </si>
  <si>
    <t>Pluspetrol Norte S.A.</t>
  </si>
  <si>
    <t>C.T. 130X - PAVAYACU</t>
  </si>
  <si>
    <t>Total C.T. 130X - PAVAYACU</t>
  </si>
  <si>
    <t>C.T. 149 - PAVAYACU</t>
  </si>
  <si>
    <t>Total C.T. 149 - PAVAYACU</t>
  </si>
  <si>
    <t>C.T. BAT. 3 YANAYACU</t>
  </si>
  <si>
    <t>Total C.T. BAT. 3 YANAYACU</t>
  </si>
  <si>
    <t>C.T. BAT. 8 CHAMBIRA</t>
  </si>
  <si>
    <t>Total C.T. BAT. 8 CHAMBIRA</t>
  </si>
  <si>
    <t>C.T. BAT.5 - PAVAYACU</t>
  </si>
  <si>
    <t>Total C.T. BAT.5 - PAVAYACU</t>
  </si>
  <si>
    <t>C.T. CAPIRONA</t>
  </si>
  <si>
    <t>Total C.T. CAPIRONA</t>
  </si>
  <si>
    <t>C.T. CORRIENTES 1</t>
  </si>
  <si>
    <t>Total C.T. CORRIENTES 1</t>
  </si>
  <si>
    <t>C.T. CORRIENTES 2</t>
  </si>
  <si>
    <t>Total C.T. CORRIENTES 2</t>
  </si>
  <si>
    <t>C.T. NUEVA ESPERANZA</t>
  </si>
  <si>
    <t>Total C.T. NUEVA ESPERANZA</t>
  </si>
  <si>
    <t>Total Pluspetrol Norte S.A.</t>
  </si>
  <si>
    <t>Total LORETO</t>
  </si>
  <si>
    <t>C.T. IBERIA</t>
  </si>
  <si>
    <t>TAHUAMANU</t>
  </si>
  <si>
    <t>IBERIA</t>
  </si>
  <si>
    <t>CATERPILLAR 5 (2UP)</t>
  </si>
  <si>
    <t>Total C.T. IBERIA</t>
  </si>
  <si>
    <t>IÑAPARI</t>
  </si>
  <si>
    <t>TAMBOPATA</t>
  </si>
  <si>
    <t>CUMMINS-7</t>
  </si>
  <si>
    <t>Total MADRE DE DIOS</t>
  </si>
  <si>
    <t>Aruntani S.A.C.</t>
  </si>
  <si>
    <t>MARISCAL NIETO</t>
  </si>
  <si>
    <t>CARUMAS</t>
  </si>
  <si>
    <t>Total Aruntani S.A.C.</t>
  </si>
  <si>
    <t>ILO</t>
  </si>
  <si>
    <t>PACOCHA</t>
  </si>
  <si>
    <t>C.T. ILO 2</t>
  </si>
  <si>
    <t>HITACHI TCDF RE. CO</t>
  </si>
  <si>
    <t>Total C.T. ILO 2</t>
  </si>
  <si>
    <t>GE (TG1)</t>
  </si>
  <si>
    <t>GE (TG2)</t>
  </si>
  <si>
    <t>GE (TG3)</t>
  </si>
  <si>
    <t>Moquegua FV S.A.C.</t>
  </si>
  <si>
    <t>C.S. MOQUEGUA FV</t>
  </si>
  <si>
    <t>Total C.S. MOQUEGUA FV</t>
  </si>
  <si>
    <t>Total Moquegua FV S.A.C.</t>
  </si>
  <si>
    <t>Panamericana Solar S.A.C.</t>
  </si>
  <si>
    <t>C.S. PANAMERICANA SOLAR</t>
  </si>
  <si>
    <t>Total C.S. PANAMERICANA SOLAR</t>
  </si>
  <si>
    <t>Total Panamericana Solar S.A.C.</t>
  </si>
  <si>
    <t>C.T. EMERGENCIA FUND ILO</t>
  </si>
  <si>
    <t>Total C.T. EMERGENCIA FUND ILO</t>
  </si>
  <si>
    <t>C.H. CUAJONE</t>
  </si>
  <si>
    <t>TORATA</t>
  </si>
  <si>
    <t>Total C.H. CUAJONE</t>
  </si>
  <si>
    <t>C.T. ILO</t>
  </si>
  <si>
    <t>Total C.T. ILO</t>
  </si>
  <si>
    <t>Total MOQUEGUA</t>
  </si>
  <si>
    <t>C.H. CHAPRIN</t>
  </si>
  <si>
    <t>CERRO PASCO</t>
  </si>
  <si>
    <t>HUARICA</t>
  </si>
  <si>
    <t>Total C.H. CHAPRIN</t>
  </si>
  <si>
    <t>C.H. MARCAPAMPA</t>
  </si>
  <si>
    <t>YANACANCHA</t>
  </si>
  <si>
    <t>Total C.H. MARCAPAMPA</t>
  </si>
  <si>
    <t>C.T. MILPO</t>
  </si>
  <si>
    <t>SAN FRANCISCO DE ASIS</t>
  </si>
  <si>
    <t>Total C.T. MILPO</t>
  </si>
  <si>
    <t>C.H. CANDELARIA</t>
  </si>
  <si>
    <t>Total C.H. CANDELARIA</t>
  </si>
  <si>
    <t>E.A.W. Muller S.A.</t>
  </si>
  <si>
    <t>C.H. LA ESPERANZA</t>
  </si>
  <si>
    <t>OXAPAMPA</t>
  </si>
  <si>
    <t>Total C.H. LA ESPERANZA</t>
  </si>
  <si>
    <t>Total E.A.W. Muller S.A.</t>
  </si>
  <si>
    <t>C.T. POZUZO</t>
  </si>
  <si>
    <t>POZUZO</t>
  </si>
  <si>
    <t>CAT-Ea2</t>
  </si>
  <si>
    <t>VOLVO-M1</t>
  </si>
  <si>
    <t>Total C.T. POZUZO</t>
  </si>
  <si>
    <t>C.T. ESPERANZA</t>
  </si>
  <si>
    <t>HUAYLLAY</t>
  </si>
  <si>
    <t>Total C.T. ESPERANZA</t>
  </si>
  <si>
    <t>C.H. FRANCOIS</t>
  </si>
  <si>
    <t>Total C.H. FRANCOIS</t>
  </si>
  <si>
    <t>C.H. SAN JOSÉ</t>
  </si>
  <si>
    <t>Total C.H. SAN JOSÉ</t>
  </si>
  <si>
    <t>C.T. VINCHOS</t>
  </si>
  <si>
    <t>PALLANCHACRA</t>
  </si>
  <si>
    <t>Total C.T. VINCHOS</t>
  </si>
  <si>
    <t>C.H. YUNCÁN</t>
  </si>
  <si>
    <t>PAUCARTAMBO</t>
  </si>
  <si>
    <t>Total C.H. YUNCÁN</t>
  </si>
  <si>
    <t>C.H. JUPAYRAGRA</t>
  </si>
  <si>
    <t>TINYAHUARCO</t>
  </si>
  <si>
    <t>Total C.H. JUPAYRAGRA</t>
  </si>
  <si>
    <t>C.H. RIO BLANCO</t>
  </si>
  <si>
    <t>Total C.H. RIO BLANCO</t>
  </si>
  <si>
    <t>C.T. CERRO DE PASCO</t>
  </si>
  <si>
    <t>CHAUPIMARCA</t>
  </si>
  <si>
    <t>Total C.T. CERRO DE PASCO</t>
  </si>
  <si>
    <t>Total PASCO</t>
  </si>
  <si>
    <t>C.T. AGROAURORA</t>
  </si>
  <si>
    <t>PAITA</t>
  </si>
  <si>
    <t>LA HUACA</t>
  </si>
  <si>
    <t>Total C.T. AGROAURORA</t>
  </si>
  <si>
    <t>C.T. CAÑA BRAVA</t>
  </si>
  <si>
    <t>TM5000</t>
  </si>
  <si>
    <t>SULLANA</t>
  </si>
  <si>
    <t>IGNACIO ESCUDERO</t>
  </si>
  <si>
    <t>TMC5000</t>
  </si>
  <si>
    <t>Total C.T. CAÑA BRAVA</t>
  </si>
  <si>
    <t>C.T. CAÑA BRAVA EMERGENCIA</t>
  </si>
  <si>
    <t>Total C.T. CAÑA BRAVA EMERGENCIA</t>
  </si>
  <si>
    <t>CNPC Perú S.A.</t>
  </si>
  <si>
    <t>C.T. LOTE X</t>
  </si>
  <si>
    <t xml:space="preserve">TALARA </t>
  </si>
  <si>
    <t>EL ALTO</t>
  </si>
  <si>
    <t>Total C.T. LOTE X</t>
  </si>
  <si>
    <t>Total CNPC Perú S.A.</t>
  </si>
  <si>
    <t>SKODA-2</t>
  </si>
  <si>
    <t>Electronoroeste S. A.</t>
  </si>
  <si>
    <t>V. PENTA 1</t>
  </si>
  <si>
    <t>HUANCABAMBA</t>
  </si>
  <si>
    <t>CANCHAQUE</t>
  </si>
  <si>
    <t>VOLVO 3</t>
  </si>
  <si>
    <t>CAT-3412</t>
  </si>
  <si>
    <t>C.T. HUÁPALAS</t>
  </si>
  <si>
    <t>CAT 1</t>
  </si>
  <si>
    <t>CHULUCANAS</t>
  </si>
  <si>
    <t>CAT 2</t>
  </si>
  <si>
    <t>CAT 3</t>
  </si>
  <si>
    <t>CAT D 399</t>
  </si>
  <si>
    <t>SKODA-1</t>
  </si>
  <si>
    <t>Total C.T. HUÁPALAS</t>
  </si>
  <si>
    <t>C.T. MORROPON</t>
  </si>
  <si>
    <t>MORROPON</t>
  </si>
  <si>
    <t>CAT. 1</t>
  </si>
  <si>
    <t>SKODA</t>
  </si>
  <si>
    <t>Total C.T. MORROPON</t>
  </si>
  <si>
    <t>C.T. SANTO DOMINGO</t>
  </si>
  <si>
    <t>SANTO DOMINGO</t>
  </si>
  <si>
    <t>V.PENTA</t>
  </si>
  <si>
    <t>Total C.T. SANTO DOMINGO</t>
  </si>
  <si>
    <t>SECHURA</t>
  </si>
  <si>
    <t>CKD. 2</t>
  </si>
  <si>
    <t>CKD. 3</t>
  </si>
  <si>
    <t>SKODA 1</t>
  </si>
  <si>
    <t>C.H. CANCHAQUE</t>
  </si>
  <si>
    <t>KUBOTTA-1</t>
  </si>
  <si>
    <t>Total C.H. CANCHAQUE</t>
  </si>
  <si>
    <t>C.H. CHALACO</t>
  </si>
  <si>
    <t>CHALACO</t>
  </si>
  <si>
    <t>KUBOTTA-2</t>
  </si>
  <si>
    <t>Total C.H. CHALACO</t>
  </si>
  <si>
    <t>C.H. HUANCABAMBA</t>
  </si>
  <si>
    <t>Total C.H. HUANCABAMBA</t>
  </si>
  <si>
    <t>C.H. QUIROZ</t>
  </si>
  <si>
    <t>WEIRPUMP-1</t>
  </si>
  <si>
    <t>AYABACA</t>
  </si>
  <si>
    <t>WEIRPUMP-2</t>
  </si>
  <si>
    <t>Total C.H. QUIROZ</t>
  </si>
  <si>
    <t>C.H. SANTO DOMINGO</t>
  </si>
  <si>
    <t>Total C.H. SANTO DOMINGO</t>
  </si>
  <si>
    <t>C.H. SICACATE</t>
  </si>
  <si>
    <t>KUBOTA-1</t>
  </si>
  <si>
    <t>Total C.H. SICACATE</t>
  </si>
  <si>
    <t>Total Electronoroeste S. A.</t>
  </si>
  <si>
    <t>PARIÑAS</t>
  </si>
  <si>
    <t>C.T. MALACAS 2</t>
  </si>
  <si>
    <t>Unid. TG-4</t>
  </si>
  <si>
    <t>Total C.T. MALACAS 2</t>
  </si>
  <si>
    <t>Unid. TG-5</t>
  </si>
  <si>
    <t>C.E. TALARA</t>
  </si>
  <si>
    <t>Total C.E. TALARA</t>
  </si>
  <si>
    <t>Industria Textil Piura S.A.</t>
  </si>
  <si>
    <t>C.T. TEXTIL PIURA</t>
  </si>
  <si>
    <t>Total C.T. TEXTIL PIURA</t>
  </si>
  <si>
    <t>Total Industria Textil Piura S.A.</t>
  </si>
  <si>
    <t>C.T. BAYOVAR</t>
  </si>
  <si>
    <t>Total C.T. BAYOVAR</t>
  </si>
  <si>
    <t>C.T. ESTACION 9</t>
  </si>
  <si>
    <t>HUARMACA</t>
  </si>
  <si>
    <t>Total C.T. ESTACION 9</t>
  </si>
  <si>
    <t>Savia Perú S.A.</t>
  </si>
  <si>
    <t>C.T. NEGRITOS</t>
  </si>
  <si>
    <t>LA BREA</t>
  </si>
  <si>
    <t>Total C.T. NEGRITOS</t>
  </si>
  <si>
    <t>Total Savia Perú S.A.</t>
  </si>
  <si>
    <t>Black Start</t>
  </si>
  <si>
    <t>TABLAZO</t>
  </si>
  <si>
    <t>TG-01</t>
  </si>
  <si>
    <t>Sindicato Energético S.A.</t>
  </si>
  <si>
    <t>C.H. CURUMUY</t>
  </si>
  <si>
    <t>Total C.H. CURUMUY</t>
  </si>
  <si>
    <t>QUEROCOTILLO</t>
  </si>
  <si>
    <t>Total Sindicato Energético S.A.</t>
  </si>
  <si>
    <t>Total PIURA</t>
  </si>
  <si>
    <t>C.T. JESICA</t>
  </si>
  <si>
    <t>LAMPA</t>
  </si>
  <si>
    <t>OCUVIRI</t>
  </si>
  <si>
    <t>Total C.T. JESICA</t>
  </si>
  <si>
    <t>Electro Puno S.A.A.</t>
  </si>
  <si>
    <t>C.H. SANDIA</t>
  </si>
  <si>
    <t>BOVING 1</t>
  </si>
  <si>
    <t>SANDIA</t>
  </si>
  <si>
    <t>BOVING 2</t>
  </si>
  <si>
    <t>HYHC</t>
  </si>
  <si>
    <t>Total C.H. SANDIA</t>
  </si>
  <si>
    <t>Total Electro Puno S.A.A.</t>
  </si>
  <si>
    <t>Empresa de Generación Eléctrica San Gabán S. A.</t>
  </si>
  <si>
    <t>CENTRAL</t>
  </si>
  <si>
    <t xml:space="preserve">PUNO </t>
  </si>
  <si>
    <t xml:space="preserve">SAN ROMAN </t>
  </si>
  <si>
    <t>JULIACA</t>
  </si>
  <si>
    <t>C.H. SAN GABAN II</t>
  </si>
  <si>
    <t>CARABAYA</t>
  </si>
  <si>
    <t>SAN GABÁN</t>
  </si>
  <si>
    <t>Total C.H. SAN GABAN II</t>
  </si>
  <si>
    <t>Total Empresa de Generación Eléctrica San Gabán S. A.</t>
  </si>
  <si>
    <t>C.T. SAN RAFAEL</t>
  </si>
  <si>
    <t>MELGAR</t>
  </si>
  <si>
    <t>ANTANTA</t>
  </si>
  <si>
    <t>Total C.T. SAN RAFAEL</t>
  </si>
  <si>
    <t>Total PUNO</t>
  </si>
  <si>
    <t>Cementos Selva S.A.</t>
  </si>
  <si>
    <t>C.T. CEMENTOS RIOJA</t>
  </si>
  <si>
    <t>RIOJA</t>
  </si>
  <si>
    <t>ELÍAS SOPLÍN VARGAS</t>
  </si>
  <si>
    <t>Total C.T. CEMENTOS RIOJA</t>
  </si>
  <si>
    <t>Total Cementos Selva S.A.</t>
  </si>
  <si>
    <t>C.T. BELLAVISTA</t>
  </si>
  <si>
    <t>BELLAVISTA</t>
  </si>
  <si>
    <t>EMD</t>
  </si>
  <si>
    <t>Total C.T. BELLAVISTA</t>
  </si>
  <si>
    <t>MOYOBAMBA</t>
  </si>
  <si>
    <t>LA BANDA DE SHILCAYO</t>
  </si>
  <si>
    <t>C.H. EL GERA</t>
  </si>
  <si>
    <t>JEPELACIO</t>
  </si>
  <si>
    <t>Total C.H. EL GERA</t>
  </si>
  <si>
    <t>Total SAN MARTÍN</t>
  </si>
  <si>
    <t>C.H. ARICOTA 1</t>
  </si>
  <si>
    <t>CANDARAVE</t>
  </si>
  <si>
    <t>CURIBAYA</t>
  </si>
  <si>
    <t>Total C.H. ARICOTA 1</t>
  </si>
  <si>
    <t>C.H. ARICOTA 2</t>
  </si>
  <si>
    <t>Total C.H. ARICOTA 2</t>
  </si>
  <si>
    <t>C.T. PUCAMARCA</t>
  </si>
  <si>
    <t>Total C.T. PUCAMARCA</t>
  </si>
  <si>
    <t>Tacna Solar S.A.C.</t>
  </si>
  <si>
    <t>C.S. TACNA SOLAR</t>
  </si>
  <si>
    <t>Total C.S. TACNA SOLAR</t>
  </si>
  <si>
    <t>Total Tacna Solar S.A.C.</t>
  </si>
  <si>
    <t>Total TACNA</t>
  </si>
  <si>
    <t>C.T. NUEVA TUMBES</t>
  </si>
  <si>
    <t>MAK-1</t>
  </si>
  <si>
    <t>CONTRALMIRANTE VILLAR</t>
  </si>
  <si>
    <t>ZORRITOS</t>
  </si>
  <si>
    <t>MAK-2</t>
  </si>
  <si>
    <t>Total C.T. NUEVA TUMBES</t>
  </si>
  <si>
    <t>Total TUMBES</t>
  </si>
  <si>
    <t>C.T. GAS</t>
  </si>
  <si>
    <t>PADRE ABAD</t>
  </si>
  <si>
    <t>PADRE ABAD (Aguaytia)</t>
  </si>
  <si>
    <t>Total C.T. GAS</t>
  </si>
  <si>
    <t>C.T. SAN JUAN</t>
  </si>
  <si>
    <t>CORONEL PORTILLO</t>
  </si>
  <si>
    <t>PUCALLPA</t>
  </si>
  <si>
    <t>Total C.T. SAN JUAN</t>
  </si>
  <si>
    <t>Electro Ucayali S.A.</t>
  </si>
  <si>
    <t>CAT 3406B</t>
  </si>
  <si>
    <t>ATALAYA</t>
  </si>
  <si>
    <t>RAYMONDI</t>
  </si>
  <si>
    <t>C.T. DIESEL</t>
  </si>
  <si>
    <t>CRNL. PORTILLO</t>
  </si>
  <si>
    <t>YARINACOCHAS</t>
  </si>
  <si>
    <t>Total C.T. DIESEL</t>
  </si>
  <si>
    <t>C.T.E. PUCALLPA</t>
  </si>
  <si>
    <t>FERRENERGY</t>
  </si>
  <si>
    <t>CALLERÍA</t>
  </si>
  <si>
    <t>Total C.T.E. PUCALLPA</t>
  </si>
  <si>
    <t>C.H. CANUJA</t>
  </si>
  <si>
    <t>Total C.H. CANUJA</t>
  </si>
  <si>
    <t>Total Electro Ucayali S.A.</t>
  </si>
  <si>
    <t>C.T. NUEVA REFINERIA</t>
  </si>
  <si>
    <t>CALLARIA</t>
  </si>
  <si>
    <t>Total C.T. NUEVA REFINERIA</t>
  </si>
  <si>
    <t>Termoselva S.R.L.</t>
  </si>
  <si>
    <t>C.T. AGUAYTÍA</t>
  </si>
  <si>
    <t>Total C.T. AGUAYTÍA</t>
  </si>
  <si>
    <t>Total Termoselva S.R.L.</t>
  </si>
  <si>
    <t>Total UCAYALI</t>
  </si>
  <si>
    <t>Etiquetas de fila</t>
  </si>
  <si>
    <t xml:space="preserve">TOTAL </t>
  </si>
  <si>
    <t>Actividad NO ESPECIFICADA</t>
  </si>
  <si>
    <t>DATA PARA GRÁFICO</t>
  </si>
  <si>
    <t>DEPARTAMENTO</t>
  </si>
  <si>
    <t>CAT 3 3516</t>
  </si>
  <si>
    <t>MITSUBISHI</t>
  </si>
  <si>
    <t>C.H. NUEVO SEASME</t>
  </si>
  <si>
    <t>Total C.H. NUEVO SEASME</t>
  </si>
  <si>
    <t>C.H. YANAPAMPA</t>
  </si>
  <si>
    <t>Total C.H. YANAPAMPA</t>
  </si>
  <si>
    <t>Pelton 2</t>
  </si>
  <si>
    <t>C.T. MINA</t>
  </si>
  <si>
    <t>Total C.T. MINA</t>
  </si>
  <si>
    <t>C.T. PLANTA</t>
  </si>
  <si>
    <t>Total C.T. PLANTA</t>
  </si>
  <si>
    <t>C.H. CHARCANI I</t>
  </si>
  <si>
    <t>Total C.H. CHARCANI I</t>
  </si>
  <si>
    <t>C.H. CHARCANI II</t>
  </si>
  <si>
    <t>Total C.H. CHARCANI II</t>
  </si>
  <si>
    <t>C.H. CHARCANI III</t>
  </si>
  <si>
    <t>Total C.H. CHARCANI III</t>
  </si>
  <si>
    <t>C.H. CHARCANI IV</t>
  </si>
  <si>
    <t>Total C.H. CHARCANI IV</t>
  </si>
  <si>
    <t>C.H. CHARCANI V</t>
  </si>
  <si>
    <t>Total C.H. CHARCANI V</t>
  </si>
  <si>
    <t>C.H. CHARCANI VI</t>
  </si>
  <si>
    <t>Total C.H. CHARCANI VI</t>
  </si>
  <si>
    <t>MOLLLENDO</t>
  </si>
  <si>
    <t>TG4</t>
  </si>
  <si>
    <t>C.T. CERRO VERDE</t>
  </si>
  <si>
    <t>Total C.T. CERRO VERDE</t>
  </si>
  <si>
    <t>C.H. PUCARÁ</t>
  </si>
  <si>
    <t>Total C.H. PUCARÁ</t>
  </si>
  <si>
    <t>C.T. BAMBAMARCA</t>
  </si>
  <si>
    <t>Total C.T. BAMBAMARCA</t>
  </si>
  <si>
    <t>Grupo G.E</t>
  </si>
  <si>
    <t>C.H. BAMBAMARCA</t>
  </si>
  <si>
    <t>T. Maier B</t>
  </si>
  <si>
    <t>Total C.H. BAMBAMARCA</t>
  </si>
  <si>
    <t>C.T. ANAMA</t>
  </si>
  <si>
    <t>Total C.T. ANAMA</t>
  </si>
  <si>
    <t>C.H. CERRO DEL AGUILA</t>
  </si>
  <si>
    <t>TAYACAYA</t>
  </si>
  <si>
    <t>COLCABAMBA - SURUBAMBA</t>
  </si>
  <si>
    <t>Total C.H. CERRO DEL AGUILA</t>
  </si>
  <si>
    <t>Empresa de Generación Huallaga S.A.</t>
  </si>
  <si>
    <t>C.H. CHAGLLA</t>
  </si>
  <si>
    <t>HUANUCO - PACHITEA</t>
  </si>
  <si>
    <t>CHINCHAO - CHAGLLA</t>
  </si>
  <si>
    <t>Total C.H. CHAGLLA</t>
  </si>
  <si>
    <t>Total Empresa de Generación Huallaga S.A.</t>
  </si>
  <si>
    <t>C.T. LUREN</t>
  </si>
  <si>
    <t>Total C.T. LUREN</t>
  </si>
  <si>
    <t>Circuito 1</t>
  </si>
  <si>
    <t>Circuito 2</t>
  </si>
  <si>
    <t>Circuito 3</t>
  </si>
  <si>
    <t>Circuito 4</t>
  </si>
  <si>
    <t>Circuito 5</t>
  </si>
  <si>
    <t>Circuito 6</t>
  </si>
  <si>
    <t>Circuito 7</t>
  </si>
  <si>
    <t>C.H. OROYA</t>
  </si>
  <si>
    <t>Total C.H. OROYA</t>
  </si>
  <si>
    <t>C.T. CARTAVIO</t>
  </si>
  <si>
    <t>Total C.T. CARTAVIO</t>
  </si>
  <si>
    <t>GRUPO NºD1</t>
  </si>
  <si>
    <t>C.T. LA VIÑA MÓVIL</t>
  </si>
  <si>
    <t>Total C.T. LA VIÑA MÓVIL</t>
  </si>
  <si>
    <t>C.T. MOCUPE</t>
  </si>
  <si>
    <t>Total C.T. MOCUPE</t>
  </si>
  <si>
    <t>C.T. MORROPE</t>
  </si>
  <si>
    <t>MORROPE</t>
  </si>
  <si>
    <t>Vol-TD100</t>
  </si>
  <si>
    <t>Total C.T. MORROPE</t>
  </si>
  <si>
    <t>C.T. SALAS</t>
  </si>
  <si>
    <t>CKD. HOROV.</t>
  </si>
  <si>
    <t>SALAS</t>
  </si>
  <si>
    <t>Volvo TD70</t>
  </si>
  <si>
    <t>Total C.T. SALAS</t>
  </si>
  <si>
    <t>C.T. MALLAY</t>
  </si>
  <si>
    <t>Total C.T. MALLAY</t>
  </si>
  <si>
    <t>Compañía Minera Chungar S.A.C.</t>
  </si>
  <si>
    <t>Total Compañía Minera Chungar S.A.C.</t>
  </si>
  <si>
    <t>C.H. COELVIHIDRO 1 - QUIPICO</t>
  </si>
  <si>
    <t>Total C.H. COELVIHIDRO 1 - QUIPICO</t>
  </si>
  <si>
    <t>C.T. RAVIRA - PACARAOS</t>
  </si>
  <si>
    <t>Total C.T. RAVIRA - PACARAOS</t>
  </si>
  <si>
    <t>Empresa de Generación Eléctrica Rio Baños S.A.C.</t>
  </si>
  <si>
    <t>C.H. RUCUY</t>
  </si>
  <si>
    <t>Total C.H. RUCUY</t>
  </si>
  <si>
    <t>Total Empresa de Generación Eléctrica Rio Baños S.A.C.</t>
  </si>
  <si>
    <t>TG41</t>
  </si>
  <si>
    <t>TV41</t>
  </si>
  <si>
    <t>C.H. NUEVO IMPERIAL</t>
  </si>
  <si>
    <t>Total C.H. NUEVO IMPERIAL</t>
  </si>
  <si>
    <t>C.H. CHANCAY</t>
  </si>
  <si>
    <t>Total C.H. CHANCAY</t>
  </si>
  <si>
    <t>C.T. CEMENTOS LIMA</t>
  </si>
  <si>
    <t>Total C.T. CEMENTOS LIMA</t>
  </si>
  <si>
    <t>C.T. CEMENTOS LIMA 2</t>
  </si>
  <si>
    <t>Total C.T. CEMENTOS LIMA 2</t>
  </si>
  <si>
    <t>Cat.3412 81Z19624</t>
  </si>
  <si>
    <t>Cat.4-3412-16878</t>
  </si>
  <si>
    <t>Cat.5-C15 7925</t>
  </si>
  <si>
    <t>CAT. 3512 DITA</t>
  </si>
  <si>
    <t>CAT.4-750S-04388</t>
  </si>
  <si>
    <t>CUMMINS</t>
  </si>
  <si>
    <t>Volvo TD-70G Nº1</t>
  </si>
  <si>
    <t>CAT 6-3516B-139</t>
  </si>
  <si>
    <t>CAT. 3512 TA</t>
  </si>
  <si>
    <t>CAT.2 3512</t>
  </si>
  <si>
    <t>CAT.2 D-3512</t>
  </si>
  <si>
    <t>C.T. MINICENTRALES L-1AB</t>
  </si>
  <si>
    <t>Total C.T. MINICENTRALES L-1AB</t>
  </si>
  <si>
    <t>G1-G11</t>
  </si>
  <si>
    <t>Anglo American Quellaveco S.A.</t>
  </si>
  <si>
    <t>C.T. QUELLAVECO</t>
  </si>
  <si>
    <t>Total C.T. QUELLAVECO</t>
  </si>
  <si>
    <t>Total Anglo American Quellaveco S.A.</t>
  </si>
  <si>
    <t>C.T. NEPI</t>
  </si>
  <si>
    <t>TG1 NEPI</t>
  </si>
  <si>
    <t>TG2 NEPI</t>
  </si>
  <si>
    <t>TG3 NEPI</t>
  </si>
  <si>
    <t>Total C.T. NEPI</t>
  </si>
  <si>
    <t>Planta 1</t>
  </si>
  <si>
    <t>Planta 2</t>
  </si>
  <si>
    <t>Planta 3</t>
  </si>
  <si>
    <t>CAT. 2</t>
  </si>
  <si>
    <t>C.T. MALACAS</t>
  </si>
  <si>
    <t>Total C.T. MALACAS</t>
  </si>
  <si>
    <t>C.T. TABLAZO COLÁN</t>
  </si>
  <si>
    <t>Total C.T. TABLAZO COLÁN</t>
  </si>
  <si>
    <t>C.H. POECHOS I</t>
  </si>
  <si>
    <t>Total C.H. POECHOS I</t>
  </si>
  <si>
    <t>C.H. POECHOS II</t>
  </si>
  <si>
    <t>Total C.H. POECHOS II</t>
  </si>
  <si>
    <t>CAT. D-3412</t>
  </si>
  <si>
    <t>C.H. SHITARAYACU</t>
  </si>
  <si>
    <t>MARISCAL CACERES</t>
  </si>
  <si>
    <t>PACHIZA</t>
  </si>
  <si>
    <t>Total C.H. SHITARAYACU</t>
  </si>
  <si>
    <t>CAT 3412C-I</t>
  </si>
  <si>
    <t>CAT 3412C-II</t>
  </si>
  <si>
    <t>YARINACOCHA</t>
  </si>
  <si>
    <t>2.12.1 Precio Medio de energía eléctrica por Sectores Económicos (cent. US$/kWh)</t>
  </si>
  <si>
    <t>MERCADO ELÉCTRICO</t>
  </si>
  <si>
    <t>C.S. REPARTICION</t>
  </si>
  <si>
    <t>Total C.S. REPARTICION</t>
  </si>
  <si>
    <t>C.T. PUERTO BRAVO</t>
  </si>
  <si>
    <t>Total C.T. PUERTO BRAVO</t>
  </si>
  <si>
    <t>C.T. OCOÑA</t>
  </si>
  <si>
    <t>Total C.T. OCOÑA</t>
  </si>
  <si>
    <t>C.H. POMABAMBA</t>
  </si>
  <si>
    <t>Total C.H. POMABAMBA</t>
  </si>
  <si>
    <t>C.H. CHUMBAO</t>
  </si>
  <si>
    <t>Total C.H. CHUMBAO</t>
  </si>
  <si>
    <t>C.H. VILCABAMBA</t>
  </si>
  <si>
    <t>Total C.H. VILCABAMBA</t>
  </si>
  <si>
    <t>C.H. CHICCHE</t>
  </si>
  <si>
    <t>Total C.H. CHICCHE</t>
  </si>
  <si>
    <t>C.H. CELENDIN</t>
  </si>
  <si>
    <t>Total C.H. CELENDIN</t>
  </si>
  <si>
    <t>C.H. BUENOS AIRES NIEPOS</t>
  </si>
  <si>
    <t>Total C.H. BUENOS AIRES NIEPOS</t>
  </si>
  <si>
    <t>C.T. PLANTA TAMBO DE MORA</t>
  </si>
  <si>
    <t>Total C.T. PLANTA TAMBO DE MORA</t>
  </si>
  <si>
    <t>C.H. CARPAPATA II</t>
  </si>
  <si>
    <t>Total C.H. CARPAPATA II</t>
  </si>
  <si>
    <t>C.H. CARPAPATA I</t>
  </si>
  <si>
    <t>Total C.H. CARPAPATA I</t>
  </si>
  <si>
    <t>C.H. CARPAPATA III</t>
  </si>
  <si>
    <t>Total C.H. CARPAPATA III</t>
  </si>
  <si>
    <t>C.T. PACASMAYO</t>
  </si>
  <si>
    <t>Total C.T. PACASMAYO</t>
  </si>
  <si>
    <t>C.H. EL TINGO</t>
  </si>
  <si>
    <t>Total C.H. EL TINGO</t>
  </si>
  <si>
    <t>C.T. IÑAPARI</t>
  </si>
  <si>
    <t>Total C.T. IÑAPARI</t>
  </si>
  <si>
    <t>C.T. TUCARI</t>
  </si>
  <si>
    <t>Total C.T. TUCARI</t>
  </si>
  <si>
    <t>C.T. REFINERÍA</t>
  </si>
  <si>
    <t>Total C.T. REFINERÍA</t>
  </si>
  <si>
    <t>C.H. POZUZO</t>
  </si>
  <si>
    <t>Total C.H. POZUZO</t>
  </si>
  <si>
    <t>C.T. SECHURA</t>
  </si>
  <si>
    <t>Total C.T. SECHURA</t>
  </si>
  <si>
    <t>C.T. HUANCABAMBA</t>
  </si>
  <si>
    <t>Total C.T. HUANCABAMBA</t>
  </si>
  <si>
    <t>C.T. CANCHAQUE</t>
  </si>
  <si>
    <t>Total C.T. CANCHAQUE</t>
  </si>
  <si>
    <t>C.T. PAITA</t>
  </si>
  <si>
    <t>Total C.T. PAITA</t>
  </si>
  <si>
    <t>C.T. TAPARACHI</t>
  </si>
  <si>
    <t>Total C.T. TAPARACHI</t>
  </si>
  <si>
    <t>C.T. TARAPOTO</t>
  </si>
  <si>
    <t>Total C.T. TARAPOTO</t>
  </si>
  <si>
    <t>Producción
(MWh)</t>
  </si>
  <si>
    <t>Potencia
Efectiva
(MW)</t>
  </si>
  <si>
    <t>CHACHAPOYAS</t>
  </si>
  <si>
    <t>2.2  Potencia instalada  (MW)</t>
  </si>
  <si>
    <t>2.4    Producción de energía eléctrica  (GW.h)</t>
  </si>
  <si>
    <t>2.5.    Número de clientes finales a diciembre</t>
  </si>
  <si>
    <t>CAT 4 3516 DITA</t>
  </si>
  <si>
    <t>Petroleos del Peru PETROPERU S.A.</t>
  </si>
  <si>
    <t>Total Petroleos del Peru PETROPERU S.A.</t>
  </si>
  <si>
    <t>ENGIE EnergÍa Perú S.A.</t>
  </si>
  <si>
    <t>Total ENGIE EnergÍa Perú S.A.</t>
  </si>
  <si>
    <t>Empresa de Interés Local Hidroeléctrica S.A. de Chacas</t>
  </si>
  <si>
    <t>Total Empresa de Interés Local Hidroeléctrica S.A. de Chacas</t>
  </si>
  <si>
    <t>Orazul Energy Perú S.A.</t>
  </si>
  <si>
    <t>Total Orazul Energy Perú S.A.</t>
  </si>
  <si>
    <t>Compañía Pesquera del Pacifico Centro S.A.</t>
  </si>
  <si>
    <t>Total Compañía Pesquera del Pacifico Centro S.A.</t>
  </si>
  <si>
    <t>Tecnológica de Alimentos S.A.</t>
  </si>
  <si>
    <t>Total Tecnológica de Alimentos S.A.</t>
  </si>
  <si>
    <t>CS REPARTICION20T</t>
  </si>
  <si>
    <t>Sociedad Eléctrica del Sur Oeste S.A.</t>
  </si>
  <si>
    <t>Total Sociedad Eléctrica del Sur Oeste S.A.</t>
  </si>
  <si>
    <t>Sociedad Minera Cerro Verde S.A.A.</t>
  </si>
  <si>
    <t>Total Sociedad Minera Cerro Verde S.A.A.</t>
  </si>
  <si>
    <t>Samay I S.A.</t>
  </si>
  <si>
    <t>Total Samay I S.A.</t>
  </si>
  <si>
    <t>Unión de Cervecerías Peruanas Backus y Johnston S.A.A.</t>
  </si>
  <si>
    <t>Total Unión de Cervecerías Peruanas Backus y Johnston S.A.A.</t>
  </si>
  <si>
    <t>C.H. LARAMATE</t>
  </si>
  <si>
    <t>DRESS 2</t>
  </si>
  <si>
    <t>LARAMATE</t>
  </si>
  <si>
    <t>DRESS 1</t>
  </si>
  <si>
    <t>Total C.H. LARAMATE</t>
  </si>
  <si>
    <t>Electrocentro S.A.</t>
  </si>
  <si>
    <t>Total Electrocentro S.A.</t>
  </si>
  <si>
    <t>Empresa Eléctrica Agua Azul S.A.</t>
  </si>
  <si>
    <t>C.H. POTRERO</t>
  </si>
  <si>
    <t>EDUARDO VILLANUEVA</t>
  </si>
  <si>
    <t>Total C.H. POTRERO</t>
  </si>
  <si>
    <t>Total Empresa Eléctrica Agua Azul S.A.</t>
  </si>
  <si>
    <t>C.T. DOLORESPATA</t>
  </si>
  <si>
    <t>Fuera de Operación</t>
  </si>
  <si>
    <t>CUZCO</t>
  </si>
  <si>
    <t>SANTIAGO</t>
  </si>
  <si>
    <t>ALCO 1</t>
  </si>
  <si>
    <t>ALCO 2</t>
  </si>
  <si>
    <t>G.MOTORS1</t>
  </si>
  <si>
    <t>G.MOTORS2</t>
  </si>
  <si>
    <t>G.MOTORS3</t>
  </si>
  <si>
    <t>Total C.T. DOLORESPATA</t>
  </si>
  <si>
    <t>GRUPO N°4</t>
  </si>
  <si>
    <t>Central Hidroeléctrica de Langui S.A.</t>
  </si>
  <si>
    <t>Total Central Hidroeléctrica de Langui S.A.</t>
  </si>
  <si>
    <t>Compañia Minera Kolpa S.A.</t>
  </si>
  <si>
    <t>C.T. KOLPA</t>
  </si>
  <si>
    <t>Total C.T. KOLPA</t>
  </si>
  <si>
    <t>Total Compañia Minera Kolpa S.A.</t>
  </si>
  <si>
    <t>Hidroeléctrica Marañon S.R.L.</t>
  </si>
  <si>
    <t>C.H. MARAÑON</t>
  </si>
  <si>
    <t>HUAMALIES</t>
  </si>
  <si>
    <t>LLATA</t>
  </si>
  <si>
    <t>FRANCIS 1</t>
  </si>
  <si>
    <t>FRANCIS 2</t>
  </si>
  <si>
    <t>Total C.H. MARAÑON</t>
  </si>
  <si>
    <t>Total Hidroeléctrica Marañon S.R.L.</t>
  </si>
  <si>
    <t>Parque Eolico Marcona S.A.C.</t>
  </si>
  <si>
    <t>Total Parque Eolico Marcona S.A.C.</t>
  </si>
  <si>
    <t>Emp. Gen y Comercializadora de Serv Pub de Elec. Pangoa</t>
  </si>
  <si>
    <t>Total Emp. Gen y Comercializadora de Serv Pub de Elec. Pangoa</t>
  </si>
  <si>
    <t>Volcan Compañia Minera S.A.A.</t>
  </si>
  <si>
    <t>C.T. SAN CRISTOBAL</t>
  </si>
  <si>
    <t>Total C.T. SAN CRISTOBAL</t>
  </si>
  <si>
    <t>C.T. CARAHUACRA</t>
  </si>
  <si>
    <t>Total C.T. CARAHUACRA</t>
  </si>
  <si>
    <t>C.T. TICLIO</t>
  </si>
  <si>
    <t>Total C.T. TICLIO</t>
  </si>
  <si>
    <t>C.T. PLANTA VICTORIA</t>
  </si>
  <si>
    <t>Total C.T. PLANTA VICTORIA</t>
  </si>
  <si>
    <t>Total Volcan Compañia Minera S.A.A.</t>
  </si>
  <si>
    <t>C.T. TURBO GENERADOR 5</t>
  </si>
  <si>
    <t>Total C.T. TURBO GENERADOR 5</t>
  </si>
  <si>
    <t>Consorcio Minero Horizonte S.A.</t>
  </si>
  <si>
    <t>Total Consorcio Minero Horizonte S.A.</t>
  </si>
  <si>
    <t>Cartavio S.A.A.</t>
  </si>
  <si>
    <t>Total Cartavio S.A.A.</t>
  </si>
  <si>
    <t>Casa Grande S.A.A.</t>
  </si>
  <si>
    <t>Total Casa Grande S.A.A.</t>
  </si>
  <si>
    <t>UNID. DE EMERGENCIA</t>
  </si>
  <si>
    <t>GT 2</t>
  </si>
  <si>
    <t>Enel Distribución Perú S.A.A.</t>
  </si>
  <si>
    <t>Total Enel Distribución Perú S.A.A.</t>
  </si>
  <si>
    <t>Enel Generación Perú S.A.A.</t>
  </si>
  <si>
    <t>Total Enel Generación Perú S.A.A.</t>
  </si>
  <si>
    <t>C.T. CHILCA</t>
  </si>
  <si>
    <t>Total C.T. CHILCA</t>
  </si>
  <si>
    <t>Compañia Hidroeléctrica Tingo S.A.</t>
  </si>
  <si>
    <t>Total Compañia Hidroeléctrica Tingo S.A.</t>
  </si>
  <si>
    <t>Cía Hidroeléctrica San Hilarión S.A.C.</t>
  </si>
  <si>
    <t>Total Cía Hidroeléctrica San Hilarión S.A.C.</t>
  </si>
  <si>
    <t>Centrales Santa Rosa S.A.C.</t>
  </si>
  <si>
    <t>Total Centrales Santa Rosa S.A.C.</t>
  </si>
  <si>
    <t>Huaura Power Group S.A.</t>
  </si>
  <si>
    <t>C.H. YARUCAYA</t>
  </si>
  <si>
    <t>UG1</t>
  </si>
  <si>
    <t>UG2</t>
  </si>
  <si>
    <t>Total C.H. YARUCAYA</t>
  </si>
  <si>
    <t>Total Huaura Power Group S.A.</t>
  </si>
  <si>
    <t>CAT.3406</t>
  </si>
  <si>
    <t>CAT. D-3512&lt;G3&gt;</t>
  </si>
  <si>
    <t>VOLVO PENTA TAD1630</t>
  </si>
  <si>
    <t>Genrent del Peru S.A.C.</t>
  </si>
  <si>
    <t>G-5</t>
  </si>
  <si>
    <t>G-6</t>
  </si>
  <si>
    <t>G-7</t>
  </si>
  <si>
    <t>Total Genrent del Peru S.A.C.</t>
  </si>
  <si>
    <t>CUMMINS_OTTOMOTORES</t>
  </si>
  <si>
    <t xml:space="preserve">Infraestructuras y Energías del Perú S.A.C. </t>
  </si>
  <si>
    <t xml:space="preserve">Total Infraestructuras y Energías del Perú S.A.C. </t>
  </si>
  <si>
    <t>Southern Perú Cooper Corporation Sucursal del Peru</t>
  </si>
  <si>
    <t>Total Southern Perú Cooper Corporation Sucursal del Peru</t>
  </si>
  <si>
    <t>ENEL Green Power Perú S.A.</t>
  </si>
  <si>
    <t>C.S. RUBI</t>
  </si>
  <si>
    <t>Circuito 8</t>
  </si>
  <si>
    <t>Circuito 9</t>
  </si>
  <si>
    <t>Circuito 10</t>
  </si>
  <si>
    <t>Total C.S. RUBI</t>
  </si>
  <si>
    <t>Total ENEL Green Power Perú S.A.</t>
  </si>
  <si>
    <t>C.T. PLANTA CONCENTRADORA</t>
  </si>
  <si>
    <t>Total C.T. PLANTA CONCENTRADORA</t>
  </si>
  <si>
    <t>C.T. TAJO DON PABLO</t>
  </si>
  <si>
    <t>Total C.T. TAJO DON PABLO</t>
  </si>
  <si>
    <t>CAT-Ea1</t>
  </si>
  <si>
    <t>Oxido de Pasco S.A.C.</t>
  </si>
  <si>
    <t>C.T. OXIDO DE PASCO</t>
  </si>
  <si>
    <t>RANCAS</t>
  </si>
  <si>
    <t>Total C.T. OXIDO DE PASCO</t>
  </si>
  <si>
    <t>Total Oxido de Pasco S.A.C.</t>
  </si>
  <si>
    <t>CAT C32 GRUPO 1</t>
  </si>
  <si>
    <t>VOLVO PENTA</t>
  </si>
  <si>
    <t>Enel Generación Piura S.A.</t>
  </si>
  <si>
    <t>UNIDAD TG-6</t>
  </si>
  <si>
    <t>Total Enel Generación Piura S.A.</t>
  </si>
  <si>
    <t>Agroaurora S.A.C.</t>
  </si>
  <si>
    <t>Total Agroaurora S.A.C.</t>
  </si>
  <si>
    <t>Cubos OLAP</t>
  </si>
  <si>
    <t>REGION</t>
  </si>
  <si>
    <t>N° DE USUARIOS</t>
  </si>
  <si>
    <t>TOTAL ENERGÍA GWh</t>
  </si>
  <si>
    <t>Suma</t>
  </si>
  <si>
    <t>TIPO DE EMPRESA</t>
  </si>
  <si>
    <t>D</t>
  </si>
  <si>
    <t>G</t>
  </si>
  <si>
    <t>MERCADO</t>
  </si>
  <si>
    <t>LIBRE</t>
  </si>
  <si>
    <t>REGULADO</t>
  </si>
  <si>
    <t xml:space="preserve">FMES: </t>
  </si>
  <si>
    <t>12</t>
  </si>
  <si>
    <t>FACTURACION MILES DE $</t>
  </si>
  <si>
    <t>2.7. Facturación de energía eléctrica a cliente final (miles US $)</t>
  </si>
  <si>
    <t>2.8. Precio medio de electricidad (Cent. US $/ kW.h)</t>
  </si>
  <si>
    <t xml:space="preserve">ACTIVIDA ECON CIIU: </t>
  </si>
  <si>
    <t xml:space="preserve">CIIU 1: </t>
  </si>
  <si>
    <t>CIIU 2</t>
  </si>
  <si>
    <t>2.9. NÚMERO DE CLIENTES FINALES POR SECTORES Y ACTIVIDAD CIIU A DICIEMBRE</t>
  </si>
  <si>
    <t>Activ. Comunitaria y Esparcimiento</t>
  </si>
  <si>
    <t>2.10. VENTA DE ENERGÍA ELÉCTRICA POR SECTORES Y ACTIVIDAD CIIU (GWh)</t>
  </si>
  <si>
    <t>2.11. FACTURACIÓN DE ENERGÍA ELÉCTRICA POR SECTORES Y ACTIVIDAD CIIU</t>
  </si>
  <si>
    <t>DISTRIBUIDORAS</t>
  </si>
  <si>
    <t xml:space="preserve"> </t>
  </si>
  <si>
    <t>(habitantes)</t>
  </si>
  <si>
    <t>Total por región1</t>
  </si>
  <si>
    <t>2.13. CARACTERÍSTICAS  DE  LAS  PRINCIPALES  CENTRALES  ELÉCTRICAS  POR  REGIONES (*)</t>
  </si>
  <si>
    <t>(*) Solo empresas que informan a la Dirección General de Electricidad del Ministerio de Energía y Minas.</t>
  </si>
  <si>
    <t>CAT3_3516</t>
  </si>
  <si>
    <t>C.T. JUAN VELAZCO ALVARADO</t>
  </si>
  <si>
    <t>Total C.T. JUAN VELAZCO ALVARADO</t>
  </si>
  <si>
    <t>C.H. LONYA GRANDE</t>
  </si>
  <si>
    <t>LONYA GRANDE</t>
  </si>
  <si>
    <t>Total C.H. LONYA GRANDE</t>
  </si>
  <si>
    <t>Empresa Minera los Quenuales S.A.</t>
  </si>
  <si>
    <t>Total Empresa Minera los Quenuales S.A.</t>
  </si>
  <si>
    <t>Hidrandina S.A.</t>
  </si>
  <si>
    <t>Total Hidrandina S.A.</t>
  </si>
  <si>
    <t>Cia Minera Santa Luisa S.A.</t>
  </si>
  <si>
    <t>Total Cia Minera Santa Luisa S.A.</t>
  </si>
  <si>
    <t>Compañía Minera Ares S.A.C.</t>
  </si>
  <si>
    <t>Total Compañía Minera Ares S.A.C.</t>
  </si>
  <si>
    <t>AREM 1</t>
  </si>
  <si>
    <t>AREM 2</t>
  </si>
  <si>
    <t>Compañía de Minas Buenaventura S.A.A.</t>
  </si>
  <si>
    <t>Total Compañía de Minas Buenaventura S.A.A.</t>
  </si>
  <si>
    <t>Compañía Minera Caraveli S.A.C.</t>
  </si>
  <si>
    <t>Total Compañía Minera Caraveli S.A.C.</t>
  </si>
  <si>
    <t>Alicorp S.A.A.</t>
  </si>
  <si>
    <t>Total Alicorp S.A.A.</t>
  </si>
  <si>
    <t>C.T. SAN IGNACIO</t>
  </si>
  <si>
    <t>CAT1_HUMBOLT</t>
  </si>
  <si>
    <t>CAT2_HUMBOLT</t>
  </si>
  <si>
    <t>CAT3_HUMBOLT</t>
  </si>
  <si>
    <t>CAT4_HUMBOLT</t>
  </si>
  <si>
    <t>CAT5_HUMBOLT</t>
  </si>
  <si>
    <t>Total C.T. SAN IGNACIO</t>
  </si>
  <si>
    <t>C.T. JAEN - ELOR</t>
  </si>
  <si>
    <t>ALCO</t>
  </si>
  <si>
    <t>Total C.T. JAEN - ELOR</t>
  </si>
  <si>
    <t>C.H. POMAHUACA</t>
  </si>
  <si>
    <t>Total C.H. POMAHUACA</t>
  </si>
  <si>
    <t>Electronorte S.A.</t>
  </si>
  <si>
    <t>Total Electronorte S.A.</t>
  </si>
  <si>
    <t>Electro Zaña S.A.C.</t>
  </si>
  <si>
    <t>C.H. ZAÑA</t>
  </si>
  <si>
    <t>LA FLORIDA</t>
  </si>
  <si>
    <t>Total C.H. ZAÑA</t>
  </si>
  <si>
    <t>Total Electro Zaña S.A.C.</t>
  </si>
  <si>
    <t>Compañía Minera San Nicolás S.A.</t>
  </si>
  <si>
    <t>Total Compañía Minera San Nicolás S.A.</t>
  </si>
  <si>
    <t>Empresa de Generacion Electrica Machupicchu S.A.</t>
  </si>
  <si>
    <t>Total Empresa de Generacion Electrica Machupicchu S.A.</t>
  </si>
  <si>
    <t>Inland Energy S.A.C.</t>
  </si>
  <si>
    <t>Total Inland Energy S.A.C.</t>
  </si>
  <si>
    <t>Compañía Minera Antapaccay S.A.</t>
  </si>
  <si>
    <t>Total Compañía Minera Antapaccay S.A.</t>
  </si>
  <si>
    <t>Castrovirreyna Compañía Minera S.A.</t>
  </si>
  <si>
    <t>Total Castrovirreyna Compañía Minera S.A.</t>
  </si>
  <si>
    <t>Celepsa Renovables S.R.L.</t>
  </si>
  <si>
    <t>Total Celepsa Renovables S.R.L.</t>
  </si>
  <si>
    <t>C.E. WAYRA</t>
  </si>
  <si>
    <t>Total C.E. WAYRA</t>
  </si>
  <si>
    <t>Shougang Generación Eléctrica S.A.A.</t>
  </si>
  <si>
    <t>Total Shougang Generación Eléctrica S.A.A.</t>
  </si>
  <si>
    <t>Austral Group S.A.A</t>
  </si>
  <si>
    <t>Total Austral Group S.A.A</t>
  </si>
  <si>
    <t>Empresa de Generación Eléctrica Santa Ana S.R.L.</t>
  </si>
  <si>
    <t>C.H. RENOVANDES</t>
  </si>
  <si>
    <t>G01</t>
  </si>
  <si>
    <t>PERENE</t>
  </si>
  <si>
    <t>Total C.H. RENOVANDES</t>
  </si>
  <si>
    <t>Total Empresa de Generación Eléctrica Santa Ana S.R.L.</t>
  </si>
  <si>
    <t>Compañía Minera San Ignacio de Morococha S.A.A.</t>
  </si>
  <si>
    <t>Total Compañía Minera San Ignacio de Morococha S.A.A.</t>
  </si>
  <si>
    <t>Cia Minera Poderosa S.A.</t>
  </si>
  <si>
    <t>Total Cia Minera Poderosa S.A.</t>
  </si>
  <si>
    <t>Agroindustrial Laredo S.A.A.</t>
  </si>
  <si>
    <t>Total Agroindustrial Laredo S.A.A.</t>
  </si>
  <si>
    <t>C.T. R.F. DE GENERACION ETEN</t>
  </si>
  <si>
    <t>Total C.T. R.F. DE GENERACION ETEN</t>
  </si>
  <si>
    <t>Hidro Pátapo S.A.C.</t>
  </si>
  <si>
    <t>C.H PATAPO</t>
  </si>
  <si>
    <t>PATAPO</t>
  </si>
  <si>
    <t>Total C.H PATAPO</t>
  </si>
  <si>
    <t>Total Hidro Pátapo S.A.C.</t>
  </si>
  <si>
    <t>Empresa Agroindustrial Tuman S.A.A.</t>
  </si>
  <si>
    <t>Total Empresa Agroindustrial Tuman S.A.A.</t>
  </si>
  <si>
    <t>C.T. LAGSAURA</t>
  </si>
  <si>
    <t>CHURÍN</t>
  </si>
  <si>
    <t>Total C.T. LAGSAURA</t>
  </si>
  <si>
    <t>C.H. RAPAZ II</t>
  </si>
  <si>
    <t>Total C.H. RAPAZ II</t>
  </si>
  <si>
    <t>C.H. HER 1</t>
  </si>
  <si>
    <t>SAN JUAN DE LURIGANCHO</t>
  </si>
  <si>
    <t>Total C.H. HER 1</t>
  </si>
  <si>
    <t>Andean Power S.A.C.</t>
  </si>
  <si>
    <t>C.H. CARHUAC</t>
  </si>
  <si>
    <t>G-01</t>
  </si>
  <si>
    <t>G-02</t>
  </si>
  <si>
    <t>Total C.H. CARHUAC</t>
  </si>
  <si>
    <t>Total Andean Power S.A.C.</t>
  </si>
  <si>
    <t>Petramas S.A.C. (6)</t>
  </si>
  <si>
    <t>C.T. CATALINA</t>
  </si>
  <si>
    <t>Grupos 1_2</t>
  </si>
  <si>
    <t>Total C.T. CATALINA</t>
  </si>
  <si>
    <t>Total Petramas S.A.C. (6)</t>
  </si>
  <si>
    <t>Compañía Minera San Valentin S.A.</t>
  </si>
  <si>
    <t>Total Compañía Minera San Valentin S.A.</t>
  </si>
  <si>
    <t>Cia Minera Raura S.A.</t>
  </si>
  <si>
    <t>Total Cia Minera Raura S.A.</t>
  </si>
  <si>
    <t>Cia Minera Agregados Calcáreos S.A.</t>
  </si>
  <si>
    <t>Total Cia Minera Agregados Calcáreos S.A.</t>
  </si>
  <si>
    <t>Cia Minera Casapalca S.A.</t>
  </si>
  <si>
    <t>Total Cia Minera Casapalca S.A.</t>
  </si>
  <si>
    <t>Nexa Resources Cajamarquilla S.A.</t>
  </si>
  <si>
    <t>Total Nexa Resources Cajamarquilla S.A.</t>
  </si>
  <si>
    <t>Cerámica Lima S.A.</t>
  </si>
  <si>
    <t>Total Cerámica Lima S.A.</t>
  </si>
  <si>
    <t>Corporación Cerámica S.A.</t>
  </si>
  <si>
    <t>Total Corporación Cerámica S.A.</t>
  </si>
  <si>
    <t>MTU 1000</t>
  </si>
  <si>
    <t>Volvo 03</t>
  </si>
  <si>
    <t>VOLVO Tad 1642GE</t>
  </si>
  <si>
    <t>MTU-1 1200DS Detroi</t>
  </si>
  <si>
    <t>MTU=2 1200DS Detroi</t>
  </si>
  <si>
    <t>MTU 1200DS</t>
  </si>
  <si>
    <t>C.T. ISLA SANTA ROSA</t>
  </si>
  <si>
    <t>Cat 3306DI</t>
  </si>
  <si>
    <t>Total C.T. ISLA SANTA ROSA</t>
  </si>
  <si>
    <t>C.T. MAYORUNA</t>
  </si>
  <si>
    <t>SAN PABLO</t>
  </si>
  <si>
    <t>Total C.T. MAYORUNA</t>
  </si>
  <si>
    <t>C.T. SAN FRANCISCO</t>
  </si>
  <si>
    <t>Total C.T. SAN FRANCISCO</t>
  </si>
  <si>
    <t>C.T. R.F. IQUITOS NUEVA</t>
  </si>
  <si>
    <t>Total C.T. R.F. IQUITOS NUEVA</t>
  </si>
  <si>
    <t>CATERPILLAR 3</t>
  </si>
  <si>
    <t>C.T. R.F. PUERTO MALDONADO</t>
  </si>
  <si>
    <t>Total C.T. R.F. PUERTO MALDONADO</t>
  </si>
  <si>
    <t>C.T. R.F. ILO</t>
  </si>
  <si>
    <t>Total C.T. R.F. ILO</t>
  </si>
  <si>
    <t>C.S. INTIPAMPA</t>
  </si>
  <si>
    <t>INV 123</t>
  </si>
  <si>
    <t>INV 456</t>
  </si>
  <si>
    <t>INV 789</t>
  </si>
  <si>
    <t>Total C.S. INTIPAMPA</t>
  </si>
  <si>
    <t>Compañía Minera Atacocha S.A.A.</t>
  </si>
  <si>
    <t>Total Compañía Minera Atacocha S.A.A.</t>
  </si>
  <si>
    <t>Nexa Resources Atacocha S.A.A.</t>
  </si>
  <si>
    <t>Total Nexa Resources Atacocha S.A.A.</t>
  </si>
  <si>
    <t>Compañía Minera Milpo S.A.A.</t>
  </si>
  <si>
    <t>Total Compañía Minera Milpo S.A.A.</t>
  </si>
  <si>
    <t>Emp. Explotadora de Vinchos Ltda S.A.C.</t>
  </si>
  <si>
    <t>Total Emp. Explotadora de Vinchos Ltda S.A.C.</t>
  </si>
  <si>
    <t>Nexa Resources el Porvenir S.A.A.</t>
  </si>
  <si>
    <t>Total Nexa Resources el Porvenir S.A.A.</t>
  </si>
  <si>
    <t>C.T. R.F. MALACAS 3</t>
  </si>
  <si>
    <t>Total C.T. R.F. MALACAS 3</t>
  </si>
  <si>
    <t>Bioenergía del Chira S.A.</t>
  </si>
  <si>
    <t>CAT C32 GRUPO 2</t>
  </si>
  <si>
    <t>Total Bioenergía del Chira S.A.</t>
  </si>
  <si>
    <t>C.H. ANGEL I</t>
  </si>
  <si>
    <t>OLLACHEA</t>
  </si>
  <si>
    <t>Total C.H. ANGEL I</t>
  </si>
  <si>
    <t>C.H. ANGEL II</t>
  </si>
  <si>
    <t>Total C.H. ANGEL II</t>
  </si>
  <si>
    <t>C.H. ANGEL III</t>
  </si>
  <si>
    <t>Total C.H. ANGEL III</t>
  </si>
  <si>
    <t>C.T. R.F. PUCALLPA</t>
  </si>
  <si>
    <t>G1-G25</t>
  </si>
  <si>
    <t>Total C.T. R.F. PUCALLPA</t>
  </si>
  <si>
    <t>Cervecería San Juan S.A.</t>
  </si>
  <si>
    <t>Total Cervecería San Juan S.A.</t>
  </si>
  <si>
    <t>Aguaytia Energy del Peru S.R.L.</t>
  </si>
  <si>
    <t>Total Aguaytia Energy del Peru S.R.L.</t>
  </si>
  <si>
    <t>1/ Fuente : Instituto Nacional de Estadística e Informática - Dirección Técnica de Demografía e Indicadores Sociales.</t>
  </si>
  <si>
    <t>2.3    Potencia Efectiva (MW)</t>
  </si>
  <si>
    <t>2.12. PRECIO MEDIO DE ELECTRICIDAD POR SECTORES Y ACTIVIDAD                                        CIIU (Cent. US $/kW.h)</t>
  </si>
  <si>
    <t>FMES: DICIEMBRE</t>
  </si>
  <si>
    <t xml:space="preserve">CIIU 1:   Total </t>
  </si>
  <si>
    <t xml:space="preserve">CIIU 2:   Total </t>
  </si>
  <si>
    <t>ACTIV. COMUNITARIA Y ESPARCIMIENTO</t>
  </si>
  <si>
    <t>ACTIVIDAD NO ESPECIFICADA</t>
  </si>
  <si>
    <t>ADMINISTRACIÓN PÚBLICA</t>
  </si>
  <si>
    <t>AGRICULTURA GANADERÍA</t>
  </si>
  <si>
    <t>ALUMBRADO PÚBLICO</t>
  </si>
  <si>
    <t>COMERCIO</t>
  </si>
  <si>
    <t>CONSTRUCCIÓN</t>
  </si>
  <si>
    <t>ENSEÑANZA</t>
  </si>
  <si>
    <t>HOTELES Y RESTAURANTES</t>
  </si>
  <si>
    <t>INMOBILIARIAS</t>
  </si>
  <si>
    <t>INTERMEDIACIÓN FINANCIERA</t>
  </si>
  <si>
    <t>MANUFACTURA</t>
  </si>
  <si>
    <t>MINERÍA</t>
  </si>
  <si>
    <t>ORGANIZACIONES EXTRATERRITORIALES</t>
  </si>
  <si>
    <t>PESCA</t>
  </si>
  <si>
    <t>SERVICIO SOCIAL Y DE SALUD</t>
  </si>
  <si>
    <t>SUMINISTROS ELECTRICIDAD, GAS Y AGUA</t>
  </si>
  <si>
    <t>TRANSPORTE Y TELECOMUNICACIONES</t>
  </si>
  <si>
    <t xml:space="preserve">FMES:   Total </t>
  </si>
  <si>
    <t>ACTIVIDA ECON CIIU</t>
  </si>
  <si>
    <r>
      <t>Total por región</t>
    </r>
    <r>
      <rPr>
        <b/>
        <vertAlign val="superscript"/>
        <sz val="11"/>
        <rFont val="Arial"/>
        <family val="2"/>
      </rPr>
      <t xml:space="preserve"> 1</t>
    </r>
  </si>
  <si>
    <r>
      <t>Hidráulica</t>
    </r>
    <r>
      <rPr>
        <b/>
        <vertAlign val="superscript"/>
        <sz val="11"/>
        <rFont val="Arial"/>
        <family val="2"/>
      </rPr>
      <t>4</t>
    </r>
  </si>
  <si>
    <r>
      <t>Térmica</t>
    </r>
    <r>
      <rPr>
        <b/>
        <vertAlign val="superscript"/>
        <sz val="11"/>
        <rFont val="Arial"/>
        <family val="2"/>
      </rPr>
      <t>4</t>
    </r>
  </si>
  <si>
    <r>
      <t>Solar</t>
    </r>
    <r>
      <rPr>
        <b/>
        <vertAlign val="superscript"/>
        <sz val="11"/>
        <rFont val="Arial"/>
        <family val="2"/>
      </rPr>
      <t>4</t>
    </r>
  </si>
  <si>
    <r>
      <t>Total</t>
    </r>
    <r>
      <rPr>
        <b/>
        <vertAlign val="superscript"/>
        <sz val="11"/>
        <rFont val="Arial"/>
        <family val="2"/>
      </rPr>
      <t>3</t>
    </r>
  </si>
  <si>
    <r>
      <t>Hidráulica</t>
    </r>
    <r>
      <rPr>
        <b/>
        <vertAlign val="superscript"/>
        <sz val="11"/>
        <rFont val="Arial"/>
        <family val="2"/>
      </rPr>
      <t>2</t>
    </r>
  </si>
  <si>
    <r>
      <t>Térmica</t>
    </r>
    <r>
      <rPr>
        <b/>
        <vertAlign val="superscript"/>
        <sz val="11"/>
        <rFont val="Arial"/>
        <family val="2"/>
      </rPr>
      <t>2</t>
    </r>
  </si>
  <si>
    <r>
      <t>Solar</t>
    </r>
    <r>
      <rPr>
        <b/>
        <vertAlign val="superscript"/>
        <sz val="11"/>
        <rFont val="Arial"/>
        <family val="2"/>
      </rPr>
      <t>2</t>
    </r>
  </si>
  <si>
    <r>
      <t>región</t>
    </r>
    <r>
      <rPr>
        <b/>
        <vertAlign val="superscript"/>
        <sz val="11"/>
        <rFont val="Arial"/>
        <family val="2"/>
      </rPr>
      <t>1</t>
    </r>
  </si>
  <si>
    <r>
      <t>Hidráulica</t>
    </r>
    <r>
      <rPr>
        <b/>
        <vertAlign val="superscript"/>
        <sz val="12"/>
        <rFont val="Arial"/>
        <family val="2"/>
      </rPr>
      <t>4</t>
    </r>
  </si>
  <si>
    <r>
      <t>Térmica</t>
    </r>
    <r>
      <rPr>
        <b/>
        <vertAlign val="superscript"/>
        <sz val="12"/>
        <rFont val="Arial"/>
        <family val="2"/>
      </rPr>
      <t>4</t>
    </r>
  </si>
  <si>
    <r>
      <t>Solar</t>
    </r>
    <r>
      <rPr>
        <b/>
        <vertAlign val="superscript"/>
        <sz val="12"/>
        <rFont val="Arial"/>
        <family val="2"/>
      </rPr>
      <t>4</t>
    </r>
  </si>
  <si>
    <r>
      <t xml:space="preserve">Eólica </t>
    </r>
    <r>
      <rPr>
        <b/>
        <vertAlign val="superscript"/>
        <sz val="10"/>
        <rFont val="Arial"/>
        <family val="2"/>
      </rPr>
      <t>4</t>
    </r>
  </si>
  <si>
    <r>
      <t>Total</t>
    </r>
    <r>
      <rPr>
        <b/>
        <vertAlign val="superscript"/>
        <sz val="12"/>
        <rFont val="Arial"/>
        <family val="2"/>
      </rPr>
      <t>3</t>
    </r>
  </si>
  <si>
    <r>
      <t>Hidráulica</t>
    </r>
    <r>
      <rPr>
        <b/>
        <vertAlign val="superscript"/>
        <sz val="12"/>
        <rFont val="Arial"/>
        <family val="2"/>
      </rPr>
      <t>2</t>
    </r>
  </si>
  <si>
    <r>
      <t>Térmica</t>
    </r>
    <r>
      <rPr>
        <b/>
        <vertAlign val="superscript"/>
        <sz val="12"/>
        <rFont val="Arial"/>
        <family val="2"/>
      </rPr>
      <t>2</t>
    </r>
  </si>
  <si>
    <r>
      <t>Solar</t>
    </r>
    <r>
      <rPr>
        <b/>
        <vertAlign val="superscript"/>
        <sz val="12"/>
        <rFont val="Arial"/>
        <family val="2"/>
      </rPr>
      <t>2</t>
    </r>
  </si>
  <si>
    <r>
      <t xml:space="preserve">Eólica </t>
    </r>
    <r>
      <rPr>
        <b/>
        <vertAlign val="superscript"/>
        <sz val="9"/>
        <rFont val="Arial"/>
        <family val="2"/>
      </rPr>
      <t>2</t>
    </r>
  </si>
  <si>
    <r>
      <t>región</t>
    </r>
    <r>
      <rPr>
        <b/>
        <vertAlign val="superscript"/>
        <sz val="12"/>
        <rFont val="Arial"/>
        <family val="2"/>
      </rPr>
      <t>1</t>
    </r>
  </si>
  <si>
    <r>
      <t>Libre</t>
    </r>
    <r>
      <rPr>
        <b/>
        <vertAlign val="superscript"/>
        <sz val="11"/>
        <rFont val="Arial"/>
        <family val="2"/>
      </rPr>
      <t>4</t>
    </r>
  </si>
  <si>
    <r>
      <t>Regualdo</t>
    </r>
    <r>
      <rPr>
        <b/>
        <vertAlign val="superscript"/>
        <sz val="11"/>
        <rFont val="Arial"/>
        <family val="2"/>
      </rPr>
      <t>4</t>
    </r>
  </si>
  <si>
    <r>
      <t>Regulado</t>
    </r>
    <r>
      <rPr>
        <b/>
        <vertAlign val="superscript"/>
        <sz val="11"/>
        <rFont val="Arial"/>
        <family val="2"/>
      </rPr>
      <t>4</t>
    </r>
  </si>
  <si>
    <r>
      <t>Libre</t>
    </r>
    <r>
      <rPr>
        <b/>
        <vertAlign val="superscript"/>
        <sz val="11"/>
        <rFont val="Arial"/>
        <family val="2"/>
      </rPr>
      <t>2</t>
    </r>
  </si>
  <si>
    <r>
      <t>Regulado</t>
    </r>
    <r>
      <rPr>
        <b/>
        <vertAlign val="superscript"/>
        <sz val="11"/>
        <rFont val="Arial"/>
        <family val="2"/>
      </rPr>
      <t>2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</si>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</sst>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 * #,##0.00_ ;_ * \-#,##0.00_ ;_ * &quot;-&quot;??_ ;_ @_ "/>
    <numFmt numFmtId="164" formatCode="_-* #,##0.00_-;\-* #,##0.00_-;_-* &quot;-&quot;??_-;_-@_-"/>
    <numFmt numFmtId="165" formatCode="0.0%"/>
    <numFmt numFmtId="166" formatCode="0.0"/>
    <numFmt numFmtId="167" formatCode="#,##0.0"/>
    <numFmt numFmtId="168" formatCode="_([$€-2]\ * #,##0.00_);_([$€-2]\ * \(#,##0.00\);_([$€-2]\ * &quot;-&quot;??_)"/>
    <numFmt numFmtId="169" formatCode="0.000"/>
    <numFmt numFmtId="170" formatCode="#,##0.000"/>
    <numFmt numFmtId="171" formatCode="_-* #,##0_-;\-* #,##0_-;_-* &quot;-&quot;??_-;_-@_-"/>
    <numFmt numFmtId="172" formatCode="###0"/>
    <numFmt numFmtId="173" formatCode="#,##0.0000000"/>
    <numFmt numFmtId="174" formatCode="#\ ###\ ##0.00"/>
    <numFmt numFmtId="175" formatCode="#\ ###\ ##0"/>
    <numFmt numFmtId="176" formatCode="_ * #,##0_ ;_ * \-#,##0_ ;_ * &quot;-&quot;??_ ;_ @_ "/>
    <numFmt numFmtId="177" formatCode="#\ ##0.00"/>
    <numFmt numFmtId="178" formatCode="_ * #,##0.000_ ;_ * \-#,##0.000_ ;_ * &quot;-&quot;??_ ;_ @_ "/>
    <numFmt numFmtId="179" formatCode="#,##0_ ;\-#,##0\ "/>
    <numFmt numFmtId="180" formatCode="#####\ ##0.00"/>
    <numFmt numFmtId="181" formatCode="#,##0.00_ ;\-#,##0.00\ "/>
  </numFmts>
  <fonts count="62">
    <font>
      <sz val="10"/>
      <name val="Arial"/>
    </font>
    <font>
      <sz val="10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vertAlign val="superscript"/>
      <sz val="11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3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A7A78F"/>
      <name val="Arial"/>
      <family val="2"/>
    </font>
    <font>
      <b/>
      <sz val="10"/>
      <color rgb="FFA7A78F"/>
      <name val="Arial"/>
      <family val="2"/>
    </font>
    <font>
      <sz val="10"/>
      <color rgb="FFA7A77F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0"/>
      <color theme="1"/>
      <name val="Arial"/>
      <family val="2"/>
    </font>
    <font>
      <sz val="9"/>
      <color rgb="FFA5A5A5"/>
      <name val="Arial"/>
      <family val="2"/>
    </font>
    <font>
      <sz val="10"/>
      <color rgb="FF9F9F9F"/>
      <name val="Arial"/>
      <family val="2"/>
    </font>
    <font>
      <sz val="9"/>
      <color rgb="FF9F9F9F"/>
      <name val="Arial"/>
      <family val="2"/>
    </font>
    <font>
      <b/>
      <sz val="10"/>
      <color rgb="FF9F9F9F"/>
      <name val="Arial"/>
      <family val="2"/>
    </font>
    <font>
      <b/>
      <sz val="11"/>
      <color theme="1"/>
      <name val="Arial"/>
      <family val="2"/>
    </font>
    <font>
      <sz val="11"/>
      <color rgb="FF9F9F9F"/>
      <name val="Arial"/>
      <family val="2"/>
    </font>
    <font>
      <b/>
      <sz val="8"/>
      <color rgb="FF9F9F9F"/>
      <name val="Arial"/>
      <family val="2"/>
    </font>
    <font>
      <sz val="12"/>
      <color rgb="FF9F9F9F"/>
      <name val="Arial"/>
      <family val="2"/>
    </font>
    <font>
      <b/>
      <sz val="11"/>
      <color rgb="FF9F9F9F"/>
      <name val="Arial Bold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0" tint="-0.499984740745262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7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003A00"/>
        <bgColor theme="4" tint="-0.249977111117893"/>
      </patternFill>
    </fill>
    <fill>
      <patternFill patternType="solid">
        <fgColor rgb="FFEBF1DE"/>
        <bgColor theme="8" tint="0.79998168889431442"/>
      </patternFill>
    </fill>
    <fill>
      <patternFill patternType="solid">
        <fgColor rgb="FF003A00"/>
        <bgColor theme="8" tint="0.39997558519241921"/>
      </patternFill>
    </fill>
    <fill>
      <patternFill patternType="solid">
        <fgColor rgb="FFC4D79B"/>
        <bgColor theme="8" tint="0.399975585192419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C4D79B"/>
        <bgColor indexed="47"/>
      </patternFill>
    </fill>
  </fills>
  <borders count="19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 style="thin">
        <color indexed="64"/>
      </left>
      <right/>
      <top style="thin">
        <color theme="8" tint="0.79998168889431442"/>
      </top>
      <bottom style="double">
        <color indexed="64"/>
      </bottom>
      <diagonal/>
    </border>
    <border>
      <left/>
      <right/>
      <top style="thin">
        <color theme="8" tint="0.79998168889431442"/>
      </top>
      <bottom style="double">
        <color indexed="64"/>
      </bottom>
      <diagonal/>
    </border>
    <border>
      <left style="thin">
        <color indexed="64"/>
      </left>
      <right/>
      <top/>
      <bottom style="thin">
        <color theme="8" tint="0.79998168889431442"/>
      </bottom>
      <diagonal/>
    </border>
    <border>
      <left style="thin">
        <color indexed="64"/>
      </left>
      <right/>
      <top style="thin">
        <color theme="8" tint="0.79998168889431442"/>
      </top>
      <bottom/>
      <diagonal/>
    </border>
    <border>
      <left style="thin">
        <color indexed="64"/>
      </left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/>
      <diagonal/>
    </border>
    <border>
      <left/>
      <right/>
      <top style="thin">
        <color theme="8" tint="0.79995117038483843"/>
      </top>
      <bottom style="thin">
        <color theme="8" tint="0.79998168889431442"/>
      </bottom>
      <diagonal/>
    </border>
  </borders>
  <cellStyleXfs count="75">
    <xf numFmtId="0" fontId="0" fillId="0" borderId="0"/>
    <xf numFmtId="168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021">
    <xf numFmtId="0" fontId="0" fillId="0" borderId="0" xfId="0"/>
    <xf numFmtId="0" fontId="0" fillId="0" borderId="0" xfId="0" applyFill="1"/>
    <xf numFmtId="0" fontId="7" fillId="5" borderId="1" xfId="0" applyFont="1" applyFill="1" applyBorder="1" applyAlignment="1">
      <alignment horizontal="left" indent="1"/>
    </xf>
    <xf numFmtId="0" fontId="7" fillId="5" borderId="2" xfId="0" applyFont="1" applyFill="1" applyBorder="1" applyAlignment="1">
      <alignment horizontal="left" indent="1"/>
    </xf>
    <xf numFmtId="0" fontId="3" fillId="5" borderId="3" xfId="0" applyFont="1" applyFill="1" applyBorder="1" applyAlignment="1">
      <alignment horizontal="left" indent="1"/>
    </xf>
    <xf numFmtId="0" fontId="0" fillId="5" borderId="4" xfId="0" applyFill="1" applyBorder="1" applyAlignment="1">
      <alignment horizontal="left" indent="1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11" fillId="5" borderId="8" xfId="0" applyFont="1" applyFill="1" applyBorder="1" applyAlignment="1">
      <alignment horizontal="left" indent="1"/>
    </xf>
    <xf numFmtId="0" fontId="0" fillId="5" borderId="0" xfId="0" applyFill="1"/>
    <xf numFmtId="0" fontId="5" fillId="5" borderId="0" xfId="0" applyFont="1" applyFill="1"/>
    <xf numFmtId="0" fontId="5" fillId="5" borderId="0" xfId="0" applyNumberFormat="1" applyFont="1" applyFill="1"/>
    <xf numFmtId="0" fontId="0" fillId="5" borderId="0" xfId="0" applyFill="1" applyBorder="1"/>
    <xf numFmtId="0" fontId="4" fillId="5" borderId="0" xfId="0" applyFont="1" applyFill="1" applyAlignment="1"/>
    <xf numFmtId="3" fontId="0" fillId="0" borderId="0" xfId="0" applyNumberFormat="1"/>
    <xf numFmtId="4" fontId="0" fillId="0" borderId="0" xfId="0" applyNumberFormat="1"/>
    <xf numFmtId="0" fontId="0" fillId="0" borderId="0" xfId="0" applyBorder="1"/>
    <xf numFmtId="0" fontId="0" fillId="0" borderId="0" xfId="0" applyFill="1" applyBorder="1"/>
    <xf numFmtId="4" fontId="0" fillId="0" borderId="0" xfId="0" applyNumberFormat="1" applyFill="1" applyBorder="1"/>
    <xf numFmtId="166" fontId="0" fillId="0" borderId="0" xfId="0" applyNumberFormat="1"/>
    <xf numFmtId="4" fontId="13" fillId="0" borderId="0" xfId="0" applyNumberFormat="1" applyFont="1" applyFill="1" applyBorder="1"/>
    <xf numFmtId="2" fontId="0" fillId="0" borderId="0" xfId="0" applyNumberFormat="1"/>
    <xf numFmtId="2" fontId="0" fillId="0" borderId="0" xfId="0" applyNumberFormat="1" applyFill="1"/>
    <xf numFmtId="165" fontId="0" fillId="0" borderId="0" xfId="0" applyNumberFormat="1" applyFill="1"/>
    <xf numFmtId="165" fontId="0" fillId="0" borderId="0" xfId="0" applyNumberFormat="1"/>
    <xf numFmtId="0" fontId="4" fillId="5" borderId="0" xfId="0" applyFont="1" applyFill="1"/>
    <xf numFmtId="0" fontId="12" fillId="5" borderId="0" xfId="0" applyFont="1" applyFill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3" fillId="5" borderId="9" xfId="0" applyFont="1" applyFill="1" applyBorder="1"/>
    <xf numFmtId="0" fontId="0" fillId="5" borderId="12" xfId="0" applyFill="1" applyBorder="1"/>
    <xf numFmtId="0" fontId="0" fillId="5" borderId="13" xfId="0" applyFill="1" applyBorder="1"/>
    <xf numFmtId="3" fontId="0" fillId="5" borderId="0" xfId="0" applyNumberFormat="1" applyFill="1"/>
    <xf numFmtId="0" fontId="19" fillId="5" borderId="0" xfId="0" applyFont="1" applyFill="1" applyBorder="1" applyAlignment="1">
      <alignment horizontal="left"/>
    </xf>
    <xf numFmtId="0" fontId="19" fillId="5" borderId="0" xfId="0" applyFont="1" applyFill="1" applyAlignment="1">
      <alignment horizontal="left"/>
    </xf>
    <xf numFmtId="3" fontId="0" fillId="0" borderId="0" xfId="0" applyNumberFormat="1" applyFill="1" applyBorder="1"/>
    <xf numFmtId="3" fontId="3" fillId="0" borderId="0" xfId="0" applyNumberFormat="1" applyFont="1"/>
    <xf numFmtId="166" fontId="0" fillId="0" borderId="0" xfId="0" applyNumberFormat="1" applyFill="1"/>
    <xf numFmtId="0" fontId="18" fillId="5" borderId="14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left"/>
    </xf>
    <xf numFmtId="0" fontId="21" fillId="5" borderId="0" xfId="0" applyFont="1" applyFill="1"/>
    <xf numFmtId="0" fontId="21" fillId="5" borderId="0" xfId="0" applyFont="1" applyFill="1" applyBorder="1"/>
    <xf numFmtId="0" fontId="21" fillId="0" borderId="0" xfId="0" applyFont="1"/>
    <xf numFmtId="0" fontId="6" fillId="0" borderId="0" xfId="0" applyFont="1" applyBorder="1"/>
    <xf numFmtId="1" fontId="0" fillId="0" borderId="0" xfId="0" applyNumberFormat="1" applyFill="1"/>
    <xf numFmtId="0" fontId="0" fillId="0" borderId="0" xfId="0" applyFill="1" applyAlignment="1">
      <alignment horizontal="center"/>
    </xf>
    <xf numFmtId="3" fontId="3" fillId="0" borderId="0" xfId="0" applyNumberFormat="1" applyFont="1" applyFill="1"/>
    <xf numFmtId="3" fontId="0" fillId="0" borderId="0" xfId="0" applyNumberFormat="1" applyFill="1"/>
    <xf numFmtId="0" fontId="29" fillId="0" borderId="0" xfId="0" applyFont="1" applyFill="1" applyBorder="1"/>
    <xf numFmtId="0" fontId="29" fillId="0" borderId="0" xfId="0" applyFont="1" applyFill="1"/>
    <xf numFmtId="4" fontId="13" fillId="5" borderId="15" xfId="0" applyNumberFormat="1" applyFont="1" applyFill="1" applyBorder="1" applyAlignment="1">
      <alignment horizontal="right" indent="1"/>
    </xf>
    <xf numFmtId="1" fontId="29" fillId="0" borderId="0" xfId="0" applyNumberFormat="1" applyFont="1" applyFill="1"/>
    <xf numFmtId="0" fontId="11" fillId="0" borderId="0" xfId="0" applyFont="1" applyFill="1"/>
    <xf numFmtId="3" fontId="11" fillId="0" borderId="0" xfId="0" applyNumberFormat="1" applyFont="1" applyFill="1"/>
    <xf numFmtId="2" fontId="29" fillId="0" borderId="0" xfId="0" applyNumberFormat="1" applyFont="1" applyFill="1"/>
    <xf numFmtId="9" fontId="17" fillId="5" borderId="0" xfId="69" applyFont="1" applyFill="1" applyBorder="1" applyAlignment="1">
      <alignment horizontal="center"/>
    </xf>
    <xf numFmtId="9" fontId="17" fillId="5" borderId="16" xfId="69" applyFont="1" applyFill="1" applyBorder="1" applyAlignment="1">
      <alignment horizontal="center" vertical="center"/>
    </xf>
    <xf numFmtId="9" fontId="17" fillId="5" borderId="17" xfId="69" applyFont="1" applyFill="1" applyBorder="1" applyAlignment="1">
      <alignment horizontal="center" vertical="center"/>
    </xf>
    <xf numFmtId="9" fontId="17" fillId="5" borderId="18" xfId="69" applyFont="1" applyFill="1" applyBorder="1" applyAlignment="1">
      <alignment horizontal="center" vertical="center"/>
    </xf>
    <xf numFmtId="9" fontId="17" fillId="5" borderId="5" xfId="69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left"/>
    </xf>
    <xf numFmtId="166" fontId="29" fillId="0" borderId="0" xfId="0" applyNumberFormat="1" applyFont="1" applyFill="1"/>
    <xf numFmtId="0" fontId="22" fillId="5" borderId="0" xfId="0" applyFont="1" applyFill="1" applyAlignment="1">
      <alignment horizontal="left"/>
    </xf>
    <xf numFmtId="2" fontId="11" fillId="0" borderId="0" xfId="0" applyNumberFormat="1" applyFont="1" applyFill="1"/>
    <xf numFmtId="0" fontId="3" fillId="5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4" fontId="0" fillId="5" borderId="0" xfId="0" applyNumberFormat="1" applyFill="1" applyBorder="1"/>
    <xf numFmtId="4" fontId="29" fillId="0" borderId="0" xfId="0" applyNumberFormat="1" applyFont="1" applyFill="1" applyBorder="1"/>
    <xf numFmtId="165" fontId="11" fillId="0" borderId="0" xfId="0" applyNumberFormat="1" applyFont="1" applyFill="1"/>
    <xf numFmtId="0" fontId="31" fillId="0" borderId="0" xfId="0" applyFont="1"/>
    <xf numFmtId="0" fontId="11" fillId="0" borderId="0" xfId="0" applyFont="1"/>
    <xf numFmtId="166" fontId="11" fillId="0" borderId="0" xfId="0" applyNumberFormat="1" applyFont="1"/>
    <xf numFmtId="3" fontId="11" fillId="0" borderId="0" xfId="0" applyNumberFormat="1" applyFont="1"/>
    <xf numFmtId="0" fontId="11" fillId="0" borderId="0" xfId="0" applyFont="1" applyBorder="1"/>
    <xf numFmtId="164" fontId="11" fillId="0" borderId="0" xfId="10" applyNumberFormat="1" applyFont="1"/>
    <xf numFmtId="0" fontId="6" fillId="5" borderId="0" xfId="0" applyFont="1" applyFill="1"/>
    <xf numFmtId="3" fontId="0" fillId="5" borderId="0" xfId="0" applyNumberFormat="1" applyFill="1" applyBorder="1"/>
    <xf numFmtId="166" fontId="17" fillId="5" borderId="19" xfId="0" applyNumberFormat="1" applyFont="1" applyFill="1" applyBorder="1" applyAlignment="1">
      <alignment horizontal="center"/>
    </xf>
    <xf numFmtId="166" fontId="17" fillId="5" borderId="0" xfId="0" applyNumberFormat="1" applyFont="1" applyFill="1" applyBorder="1" applyAlignment="1">
      <alignment horizontal="center"/>
    </xf>
    <xf numFmtId="165" fontId="17" fillId="5" borderId="20" xfId="72" applyNumberFormat="1" applyFont="1" applyFill="1" applyBorder="1" applyAlignment="1">
      <alignment horizontal="center"/>
    </xf>
    <xf numFmtId="166" fontId="17" fillId="5" borderId="21" xfId="0" applyNumberFormat="1" applyFont="1" applyFill="1" applyBorder="1" applyAlignment="1">
      <alignment horizontal="center"/>
    </xf>
    <xf numFmtId="165" fontId="17" fillId="5" borderId="22" xfId="72" applyNumberFormat="1" applyFont="1" applyFill="1" applyBorder="1" applyAlignment="1">
      <alignment horizontal="center"/>
    </xf>
    <xf numFmtId="4" fontId="0" fillId="5" borderId="23" xfId="0" applyNumberFormat="1" applyFill="1" applyBorder="1"/>
    <xf numFmtId="166" fontId="17" fillId="5" borderId="24" xfId="0" applyNumberFormat="1" applyFont="1" applyFill="1" applyBorder="1" applyAlignment="1">
      <alignment horizontal="center"/>
    </xf>
    <xf numFmtId="4" fontId="0" fillId="5" borderId="25" xfId="0" applyNumberFormat="1" applyFill="1" applyBorder="1"/>
    <xf numFmtId="0" fontId="3" fillId="5" borderId="9" xfId="0" applyFont="1" applyFill="1" applyBorder="1" applyAlignment="1">
      <alignment horizontal="center"/>
    </xf>
    <xf numFmtId="165" fontId="17" fillId="5" borderId="26" xfId="72" applyNumberFormat="1" applyFont="1" applyFill="1" applyBorder="1" applyAlignment="1">
      <alignment horizontal="center"/>
    </xf>
    <xf numFmtId="165" fontId="17" fillId="5" borderId="27" xfId="72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17" fillId="5" borderId="0" xfId="72" applyNumberFormat="1" applyFont="1" applyFill="1" applyBorder="1" applyAlignment="1">
      <alignment horizontal="center"/>
    </xf>
    <xf numFmtId="165" fontId="17" fillId="0" borderId="0" xfId="72" applyNumberFormat="1" applyFont="1" applyFill="1" applyBorder="1" applyAlignment="1">
      <alignment horizontal="center"/>
    </xf>
    <xf numFmtId="4" fontId="13" fillId="5" borderId="0" xfId="0" applyNumberFormat="1" applyFont="1" applyFill="1" applyBorder="1"/>
    <xf numFmtId="0" fontId="3" fillId="5" borderId="28" xfId="0" applyFont="1" applyFill="1" applyBorder="1" applyAlignment="1">
      <alignment horizontal="left" vertical="center"/>
    </xf>
    <xf numFmtId="9" fontId="11" fillId="5" borderId="29" xfId="72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4" fontId="11" fillId="5" borderId="0" xfId="0" applyNumberFormat="1" applyFont="1" applyFill="1" applyBorder="1" applyAlignment="1"/>
    <xf numFmtId="4" fontId="13" fillId="5" borderId="0" xfId="0" applyNumberFormat="1" applyFont="1" applyFill="1" applyBorder="1" applyAlignment="1"/>
    <xf numFmtId="3" fontId="13" fillId="5" borderId="0" xfId="0" applyNumberFormat="1" applyFont="1" applyFill="1" applyBorder="1" applyAlignment="1"/>
    <xf numFmtId="4" fontId="17" fillId="5" borderId="0" xfId="72" applyNumberFormat="1" applyFont="1" applyFill="1" applyBorder="1" applyAlignment="1"/>
    <xf numFmtId="3" fontId="17" fillId="5" borderId="0" xfId="72" applyNumberFormat="1" applyFont="1" applyFill="1" applyBorder="1" applyAlignment="1"/>
    <xf numFmtId="3" fontId="17" fillId="5" borderId="0" xfId="72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/>
    <xf numFmtId="3" fontId="17" fillId="0" borderId="0" xfId="72" applyNumberFormat="1" applyFont="1" applyFill="1" applyBorder="1" applyAlignment="1"/>
    <xf numFmtId="3" fontId="17" fillId="0" borderId="0" xfId="72" applyNumberFormat="1" applyFont="1" applyFill="1" applyBorder="1" applyAlignment="1">
      <alignment horizontal="center"/>
    </xf>
    <xf numFmtId="171" fontId="0" fillId="0" borderId="0" xfId="10" applyNumberFormat="1" applyFont="1" applyFill="1"/>
    <xf numFmtId="166" fontId="0" fillId="5" borderId="0" xfId="0" applyNumberFormat="1" applyFill="1"/>
    <xf numFmtId="1" fontId="0" fillId="5" borderId="0" xfId="0" applyNumberFormat="1" applyFill="1"/>
    <xf numFmtId="3" fontId="3" fillId="5" borderId="0" xfId="0" applyNumberFormat="1" applyFont="1" applyFill="1"/>
    <xf numFmtId="2" fontId="0" fillId="5" borderId="0" xfId="0" applyNumberFormat="1" applyFill="1"/>
    <xf numFmtId="9" fontId="0" fillId="0" borderId="0" xfId="72" applyFont="1" applyFill="1"/>
    <xf numFmtId="4" fontId="20" fillId="5" borderId="0" xfId="0" applyNumberFormat="1" applyFont="1" applyFill="1" applyBorder="1"/>
    <xf numFmtId="0" fontId="18" fillId="5" borderId="0" xfId="0" applyFont="1" applyFill="1" applyBorder="1" applyAlignment="1">
      <alignment horizontal="center"/>
    </xf>
    <xf numFmtId="9" fontId="11" fillId="5" borderId="0" xfId="72" applyFont="1" applyFill="1"/>
    <xf numFmtId="3" fontId="11" fillId="5" borderId="0" xfId="72" applyNumberFormat="1" applyFont="1" applyFill="1" applyBorder="1" applyAlignment="1"/>
    <xf numFmtId="0" fontId="6" fillId="5" borderId="0" xfId="0" applyFont="1" applyFill="1" applyBorder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9" fontId="16" fillId="0" borderId="0" xfId="72" applyFill="1" applyBorder="1" applyAlignment="1">
      <alignment horizontal="center"/>
    </xf>
    <xf numFmtId="3" fontId="11" fillId="0" borderId="0" xfId="72" applyNumberFormat="1" applyFont="1" applyFill="1" applyBorder="1" applyAlignment="1"/>
    <xf numFmtId="4" fontId="0" fillId="0" borderId="0" xfId="0" applyNumberFormat="1" applyFill="1" applyBorder="1" applyAlignment="1">
      <alignment vertical="center"/>
    </xf>
    <xf numFmtId="9" fontId="0" fillId="0" borderId="0" xfId="72" applyFont="1" applyFill="1" applyBorder="1" applyAlignment="1">
      <alignment horizontal="center" vertical="center"/>
    </xf>
    <xf numFmtId="2" fontId="0" fillId="0" borderId="0" xfId="0" applyNumberFormat="1" applyBorder="1"/>
    <xf numFmtId="4" fontId="13" fillId="0" borderId="0" xfId="0" applyNumberFormat="1" applyFont="1" applyFill="1" applyBorder="1" applyAlignment="1"/>
    <xf numFmtId="4" fontId="17" fillId="0" borderId="0" xfId="72" applyNumberFormat="1" applyFont="1" applyFill="1" applyBorder="1" applyAlignment="1"/>
    <xf numFmtId="9" fontId="0" fillId="0" borderId="0" xfId="72" applyFont="1"/>
    <xf numFmtId="0" fontId="32" fillId="0" borderId="0" xfId="0" applyFont="1"/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5" fontId="33" fillId="0" borderId="0" xfId="72" applyNumberFormat="1" applyFont="1" applyFill="1" applyBorder="1" applyAlignment="1">
      <alignment horizontal="center"/>
    </xf>
    <xf numFmtId="4" fontId="34" fillId="0" borderId="0" xfId="0" applyNumberFormat="1" applyFont="1" applyFill="1" applyBorder="1"/>
    <xf numFmtId="0" fontId="32" fillId="0" borderId="0" xfId="0" applyFont="1" applyBorder="1"/>
    <xf numFmtId="0" fontId="32" fillId="0" borderId="0" xfId="0" applyFont="1" applyFill="1" applyBorder="1"/>
    <xf numFmtId="0" fontId="6" fillId="0" borderId="0" xfId="0" applyFont="1" applyFill="1" applyBorder="1"/>
    <xf numFmtId="0" fontId="32" fillId="0" borderId="0" xfId="0" applyFont="1" applyFill="1" applyBorder="1" applyAlignment="1">
      <alignment horizontal="right" vertical="center"/>
    </xf>
    <xf numFmtId="4" fontId="32" fillId="0" borderId="0" xfId="0" applyNumberFormat="1" applyFont="1" applyFill="1" applyBorder="1"/>
    <xf numFmtId="0" fontId="24" fillId="0" borderId="0" xfId="0" applyFont="1"/>
    <xf numFmtId="2" fontId="0" fillId="0" borderId="0" xfId="0" applyNumberFormat="1" applyAlignment="1">
      <alignment horizontal="center"/>
    </xf>
    <xf numFmtId="165" fontId="17" fillId="0" borderId="0" xfId="69" applyNumberFormat="1" applyFont="1" applyFill="1" applyBorder="1" applyAlignment="1">
      <alignment horizontal="center"/>
    </xf>
    <xf numFmtId="4" fontId="17" fillId="0" borderId="0" xfId="69" applyNumberFormat="1" applyFont="1" applyFill="1" applyBorder="1" applyAlignment="1"/>
    <xf numFmtId="171" fontId="0" fillId="0" borderId="0" xfId="3" applyNumberFormat="1" applyFont="1"/>
    <xf numFmtId="4" fontId="3" fillId="0" borderId="0" xfId="0" applyNumberFormat="1" applyFont="1" applyFill="1" applyBorder="1" applyAlignment="1"/>
    <xf numFmtId="9" fontId="11" fillId="0" borderId="0" xfId="69" applyFill="1" applyBorder="1" applyAlignment="1">
      <alignment horizontal="center"/>
    </xf>
    <xf numFmtId="9" fontId="0" fillId="0" borderId="0" xfId="69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165" fontId="16" fillId="0" borderId="9" xfId="72" applyNumberFormat="1" applyFill="1" applyBorder="1" applyAlignment="1"/>
    <xf numFmtId="0" fontId="0" fillId="0" borderId="30" xfId="0" applyFill="1" applyBorder="1"/>
    <xf numFmtId="165" fontId="16" fillId="0" borderId="9" xfId="72" applyNumberFormat="1" applyFont="1" applyFill="1" applyBorder="1" applyAlignment="1"/>
    <xf numFmtId="166" fontId="16" fillId="0" borderId="11" xfId="72" applyNumberFormat="1" applyFill="1" applyBorder="1" applyAlignment="1"/>
    <xf numFmtId="0" fontId="0" fillId="0" borderId="31" xfId="0" applyFill="1" applyBorder="1"/>
    <xf numFmtId="0" fontId="3" fillId="5" borderId="0" xfId="0" applyFont="1" applyFill="1"/>
    <xf numFmtId="165" fontId="6" fillId="0" borderId="32" xfId="72" applyNumberFormat="1" applyFont="1" applyFill="1" applyBorder="1" applyAlignment="1"/>
    <xf numFmtId="0" fontId="3" fillId="0" borderId="30" xfId="0" applyFont="1" applyFill="1" applyBorder="1"/>
    <xf numFmtId="0" fontId="3" fillId="0" borderId="0" xfId="0" applyFont="1"/>
    <xf numFmtId="0" fontId="0" fillId="0" borderId="12" xfId="0" applyFill="1" applyBorder="1" applyAlignment="1"/>
    <xf numFmtId="0" fontId="0" fillId="0" borderId="7" xfId="0" applyFill="1" applyBorder="1"/>
    <xf numFmtId="0" fontId="24" fillId="0" borderId="0" xfId="12" applyFont="1" applyFill="1"/>
    <xf numFmtId="0" fontId="11" fillId="0" borderId="0" xfId="12" applyFont="1" applyFill="1"/>
    <xf numFmtId="3" fontId="3" fillId="0" borderId="0" xfId="0" applyNumberFormat="1" applyFont="1" applyBorder="1"/>
    <xf numFmtId="170" fontId="0" fillId="5" borderId="0" xfId="0" applyNumberFormat="1" applyFill="1"/>
    <xf numFmtId="4" fontId="0" fillId="5" borderId="0" xfId="0" applyNumberFormat="1" applyFill="1"/>
    <xf numFmtId="0" fontId="3" fillId="5" borderId="10" xfId="0" applyFont="1" applyFill="1" applyBorder="1"/>
    <xf numFmtId="0" fontId="11" fillId="5" borderId="9" xfId="0" applyFont="1" applyFill="1" applyBorder="1"/>
    <xf numFmtId="4" fontId="13" fillId="5" borderId="33" xfId="0" applyNumberFormat="1" applyFont="1" applyFill="1" applyBorder="1" applyAlignment="1">
      <alignment horizontal="right" indent="1"/>
    </xf>
    <xf numFmtId="4" fontId="13" fillId="5" borderId="30" xfId="0" applyNumberFormat="1" applyFont="1" applyFill="1" applyBorder="1" applyAlignment="1">
      <alignment horizontal="right" indent="1"/>
    </xf>
    <xf numFmtId="4" fontId="13" fillId="5" borderId="19" xfId="0" applyNumberFormat="1" applyFont="1" applyFill="1" applyBorder="1" applyAlignment="1">
      <alignment horizontal="right" indent="1"/>
    </xf>
    <xf numFmtId="4" fontId="13" fillId="5" borderId="0" xfId="0" applyNumberFormat="1" applyFont="1" applyFill="1" applyBorder="1" applyAlignment="1">
      <alignment horizontal="right" indent="1"/>
    </xf>
    <xf numFmtId="4" fontId="13" fillId="5" borderId="34" xfId="0" applyNumberFormat="1" applyFont="1" applyFill="1" applyBorder="1" applyAlignment="1">
      <alignment horizontal="right" indent="1"/>
    </xf>
    <xf numFmtId="4" fontId="13" fillId="5" borderId="35" xfId="0" applyNumberFormat="1" applyFont="1" applyFill="1" applyBorder="1" applyAlignment="1">
      <alignment horizontal="right" indent="1"/>
    </xf>
    <xf numFmtId="4" fontId="13" fillId="5" borderId="36" xfId="0" applyNumberFormat="1" applyFont="1" applyFill="1" applyBorder="1" applyAlignment="1">
      <alignment horizontal="right" indent="1"/>
    </xf>
    <xf numFmtId="4" fontId="13" fillId="5" borderId="37" xfId="0" applyNumberFormat="1" applyFont="1" applyFill="1" applyBorder="1" applyAlignment="1">
      <alignment horizontal="right" indent="1"/>
    </xf>
    <xf numFmtId="4" fontId="13" fillId="5" borderId="38" xfId="0" applyNumberFormat="1" applyFont="1" applyFill="1" applyBorder="1" applyAlignment="1">
      <alignment horizontal="right" indent="1"/>
    </xf>
    <xf numFmtId="4" fontId="13" fillId="5" borderId="39" xfId="0" applyNumberFormat="1" applyFont="1" applyFill="1" applyBorder="1" applyAlignment="1">
      <alignment horizontal="right" indent="1"/>
    </xf>
    <xf numFmtId="4" fontId="13" fillId="5" borderId="9" xfId="0" applyNumberFormat="1" applyFont="1" applyFill="1" applyBorder="1" applyAlignment="1">
      <alignment horizontal="right" indent="1"/>
    </xf>
    <xf numFmtId="0" fontId="21" fillId="5" borderId="0" xfId="0" applyFont="1" applyFill="1" applyAlignment="1">
      <alignment horizontal="left"/>
    </xf>
    <xf numFmtId="0" fontId="11" fillId="5" borderId="0" xfId="0" applyFont="1" applyFill="1" applyAlignment="1">
      <alignment horizontal="left"/>
    </xf>
    <xf numFmtId="0" fontId="11" fillId="0" borderId="0" xfId="64"/>
    <xf numFmtId="0" fontId="0" fillId="5" borderId="4" xfId="0" applyFill="1" applyBorder="1" applyAlignment="1">
      <alignment vertical="center"/>
    </xf>
    <xf numFmtId="167" fontId="3" fillId="5" borderId="9" xfId="0" applyNumberFormat="1" applyFont="1" applyFill="1" applyBorder="1"/>
    <xf numFmtId="167" fontId="3" fillId="5" borderId="40" xfId="0" applyNumberFormat="1" applyFont="1" applyFill="1" applyBorder="1"/>
    <xf numFmtId="0" fontId="20" fillId="5" borderId="0" xfId="0" applyFont="1" applyFill="1"/>
    <xf numFmtId="9" fontId="17" fillId="5" borderId="26" xfId="72" applyFont="1" applyFill="1" applyBorder="1" applyAlignment="1">
      <alignment horizontal="center"/>
    </xf>
    <xf numFmtId="9" fontId="17" fillId="5" borderId="27" xfId="72" applyFont="1" applyFill="1" applyBorder="1" applyAlignment="1">
      <alignment horizontal="center"/>
    </xf>
    <xf numFmtId="4" fontId="0" fillId="5" borderId="41" xfId="0" applyNumberFormat="1" applyFill="1" applyBorder="1"/>
    <xf numFmtId="9" fontId="17" fillId="5" borderId="22" xfId="72" applyFont="1" applyFill="1" applyBorder="1" applyAlignment="1">
      <alignment horizontal="center"/>
    </xf>
    <xf numFmtId="9" fontId="17" fillId="5" borderId="42" xfId="72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 wrapText="1"/>
    </xf>
    <xf numFmtId="9" fontId="17" fillId="5" borderId="26" xfId="69" applyFont="1" applyFill="1" applyBorder="1" applyAlignment="1">
      <alignment horizontal="center"/>
    </xf>
    <xf numFmtId="9" fontId="17" fillId="5" borderId="27" xfId="69" applyFont="1" applyFill="1" applyBorder="1" applyAlignment="1">
      <alignment horizontal="center"/>
    </xf>
    <xf numFmtId="0" fontId="6" fillId="5" borderId="0" xfId="0" applyFont="1" applyFill="1" applyAlignment="1">
      <alignment horizontal="left" indent="1"/>
    </xf>
    <xf numFmtId="175" fontId="0" fillId="5" borderId="41" xfId="0" applyNumberFormat="1" applyFill="1" applyBorder="1"/>
    <xf numFmtId="175" fontId="0" fillId="5" borderId="25" xfId="0" applyNumberFormat="1" applyFill="1" applyBorder="1"/>
    <xf numFmtId="175" fontId="0" fillId="5" borderId="43" xfId="0" applyNumberFormat="1" applyFill="1" applyBorder="1"/>
    <xf numFmtId="175" fontId="3" fillId="5" borderId="25" xfId="0" applyNumberFormat="1" applyFont="1" applyFill="1" applyBorder="1"/>
    <xf numFmtId="175" fontId="3" fillId="5" borderId="43" xfId="0" applyNumberFormat="1" applyFont="1" applyFill="1" applyBorder="1"/>
    <xf numFmtId="174" fontId="0" fillId="5" borderId="25" xfId="0" applyNumberFormat="1" applyFill="1" applyBorder="1"/>
    <xf numFmtId="174" fontId="0" fillId="5" borderId="43" xfId="0" applyNumberFormat="1" applyFill="1" applyBorder="1"/>
    <xf numFmtId="174" fontId="0" fillId="5" borderId="0" xfId="0" applyNumberFormat="1" applyFill="1" applyBorder="1"/>
    <xf numFmtId="174" fontId="3" fillId="5" borderId="25" xfId="0" applyNumberFormat="1" applyFont="1" applyFill="1" applyBorder="1"/>
    <xf numFmtId="174" fontId="3" fillId="5" borderId="43" xfId="0" applyNumberFormat="1" applyFont="1" applyFill="1" applyBorder="1"/>
    <xf numFmtId="174" fontId="23" fillId="5" borderId="0" xfId="0" applyNumberFormat="1" applyFont="1" applyFill="1" applyBorder="1"/>
    <xf numFmtId="0" fontId="35" fillId="5" borderId="0" xfId="0" applyFont="1" applyFill="1"/>
    <xf numFmtId="9" fontId="25" fillId="5" borderId="29" xfId="72" applyFont="1" applyFill="1" applyBorder="1" applyAlignment="1">
      <alignment vertical="center"/>
    </xf>
    <xf numFmtId="165" fontId="17" fillId="5" borderId="0" xfId="72" applyNumberFormat="1" applyFont="1" applyFill="1" applyBorder="1" applyAlignment="1"/>
    <xf numFmtId="170" fontId="17" fillId="5" borderId="0" xfId="72" applyNumberFormat="1" applyFont="1" applyFill="1" applyBorder="1" applyAlignment="1">
      <alignment horizontal="center"/>
    </xf>
    <xf numFmtId="165" fontId="0" fillId="5" borderId="0" xfId="0" applyNumberFormat="1" applyFill="1"/>
    <xf numFmtId="0" fontId="0" fillId="5" borderId="0" xfId="0" applyFill="1" applyAlignment="1">
      <alignment wrapText="1"/>
    </xf>
    <xf numFmtId="0" fontId="2" fillId="5" borderId="0" xfId="0" applyFont="1" applyFill="1" applyBorder="1" applyAlignment="1">
      <alignment horizontal="center" wrapText="1"/>
    </xf>
    <xf numFmtId="2" fontId="17" fillId="5" borderId="0" xfId="72" applyNumberFormat="1" applyFont="1" applyFill="1" applyBorder="1" applyAlignment="1">
      <alignment horizontal="center"/>
    </xf>
    <xf numFmtId="0" fontId="32" fillId="5" borderId="0" xfId="0" applyFont="1" applyFill="1"/>
    <xf numFmtId="0" fontId="36" fillId="5" borderId="0" xfId="0" applyFont="1" applyFill="1" applyBorder="1" applyAlignment="1">
      <alignment horizontal="center" wrapText="1"/>
    </xf>
    <xf numFmtId="165" fontId="33" fillId="5" borderId="0" xfId="72" applyNumberFormat="1" applyFont="1" applyFill="1" applyBorder="1" applyAlignment="1">
      <alignment horizontal="center"/>
    </xf>
    <xf numFmtId="4" fontId="34" fillId="5" borderId="0" xfId="0" applyNumberFormat="1" applyFont="1" applyFill="1" applyBorder="1"/>
    <xf numFmtId="165" fontId="17" fillId="5" borderId="0" xfId="69" applyNumberFormat="1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 vertical="center"/>
    </xf>
    <xf numFmtId="4" fontId="3" fillId="5" borderId="44" xfId="0" applyNumberFormat="1" applyFont="1" applyFill="1" applyBorder="1" applyAlignment="1">
      <alignment horizontal="right" vertical="center"/>
    </xf>
    <xf numFmtId="4" fontId="3" fillId="5" borderId="45" xfId="0" applyNumberFormat="1" applyFont="1" applyFill="1" applyBorder="1" applyAlignment="1">
      <alignment horizontal="right" vertical="center"/>
    </xf>
    <xf numFmtId="4" fontId="3" fillId="5" borderId="46" xfId="0" applyNumberFormat="1" applyFont="1" applyFill="1" applyBorder="1" applyAlignment="1">
      <alignment horizontal="right" vertical="center"/>
    </xf>
    <xf numFmtId="4" fontId="3" fillId="5" borderId="47" xfId="0" applyNumberFormat="1" applyFont="1" applyFill="1" applyBorder="1" applyAlignment="1">
      <alignment horizontal="right" vertical="center"/>
    </xf>
    <xf numFmtId="4" fontId="3" fillId="5" borderId="48" xfId="0" applyNumberFormat="1" applyFont="1" applyFill="1" applyBorder="1" applyAlignment="1">
      <alignment horizontal="right" vertical="center"/>
    </xf>
    <xf numFmtId="4" fontId="17" fillId="5" borderId="0" xfId="69" applyNumberFormat="1" applyFont="1" applyFill="1" applyBorder="1" applyAlignment="1"/>
    <xf numFmtId="174" fontId="23" fillId="5" borderId="44" xfId="0" applyNumberFormat="1" applyFont="1" applyFill="1" applyBorder="1" applyAlignment="1">
      <alignment horizontal="right" vertical="center"/>
    </xf>
    <xf numFmtId="174" fontId="23" fillId="5" borderId="45" xfId="0" applyNumberFormat="1" applyFont="1" applyFill="1" applyBorder="1" applyAlignment="1">
      <alignment horizontal="right" vertical="center"/>
    </xf>
    <xf numFmtId="174" fontId="23" fillId="5" borderId="49" xfId="0" applyNumberFormat="1" applyFont="1" applyFill="1" applyBorder="1" applyAlignment="1">
      <alignment horizontal="right" vertical="center"/>
    </xf>
    <xf numFmtId="174" fontId="23" fillId="5" borderId="48" xfId="0" applyNumberFormat="1" applyFont="1" applyFill="1" applyBorder="1" applyAlignment="1">
      <alignment horizontal="right" vertical="center"/>
    </xf>
    <xf numFmtId="174" fontId="23" fillId="5" borderId="28" xfId="0" applyNumberFormat="1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center" vertical="center" textRotation="90" wrapText="1"/>
    </xf>
    <xf numFmtId="174" fontId="0" fillId="0" borderId="0" xfId="0" applyNumberFormat="1"/>
    <xf numFmtId="165" fontId="0" fillId="0" borderId="0" xfId="68" applyNumberFormat="1" applyFont="1"/>
    <xf numFmtId="0" fontId="0" fillId="5" borderId="50" xfId="0" applyFill="1" applyBorder="1"/>
    <xf numFmtId="0" fontId="7" fillId="0" borderId="0" xfId="12" applyFont="1" applyFill="1"/>
    <xf numFmtId="0" fontId="11" fillId="0" borderId="0" xfId="12" applyFont="1" applyFill="1" applyAlignment="1">
      <alignment vertical="center"/>
    </xf>
    <xf numFmtId="0" fontId="13" fillId="0" borderId="0" xfId="12" applyFont="1" applyFill="1"/>
    <xf numFmtId="0" fontId="11" fillId="5" borderId="0" xfId="12" applyFill="1"/>
    <xf numFmtId="0" fontId="12" fillId="5" borderId="0" xfId="12" applyFont="1" applyFill="1"/>
    <xf numFmtId="0" fontId="13" fillId="5" borderId="0" xfId="12" applyFont="1" applyFill="1"/>
    <xf numFmtId="0" fontId="3" fillId="5" borderId="0" xfId="12" applyFont="1" applyFill="1"/>
    <xf numFmtId="9" fontId="11" fillId="5" borderId="0" xfId="12" applyNumberFormat="1" applyFill="1"/>
    <xf numFmtId="170" fontId="3" fillId="5" borderId="0" xfId="12" applyNumberFormat="1" applyFont="1" applyFill="1"/>
    <xf numFmtId="0" fontId="11" fillId="5" borderId="9" xfId="12" applyFill="1" applyBorder="1"/>
    <xf numFmtId="9" fontId="5" fillId="5" borderId="51" xfId="73" applyFont="1" applyFill="1" applyBorder="1" applyAlignment="1">
      <alignment horizontal="center"/>
    </xf>
    <xf numFmtId="9" fontId="5" fillId="5" borderId="34" xfId="73" applyFont="1" applyFill="1" applyBorder="1" applyAlignment="1">
      <alignment horizontal="center"/>
    </xf>
    <xf numFmtId="9" fontId="5" fillId="5" borderId="52" xfId="73" applyFont="1" applyFill="1" applyBorder="1" applyAlignment="1">
      <alignment horizontal="center"/>
    </xf>
    <xf numFmtId="0" fontId="11" fillId="5" borderId="35" xfId="12" applyFill="1" applyBorder="1"/>
    <xf numFmtId="0" fontId="11" fillId="5" borderId="12" xfId="12" applyFill="1" applyBorder="1"/>
    <xf numFmtId="0" fontId="11" fillId="5" borderId="53" xfId="12" applyFill="1" applyBorder="1"/>
    <xf numFmtId="0" fontId="11" fillId="5" borderId="17" xfId="12" applyFill="1" applyBorder="1"/>
    <xf numFmtId="0" fontId="11" fillId="5" borderId="54" xfId="12" applyFill="1" applyBorder="1"/>
    <xf numFmtId="0" fontId="11" fillId="5" borderId="6" xfId="12" applyFill="1" applyBorder="1"/>
    <xf numFmtId="0" fontId="11" fillId="5" borderId="18" xfId="12" applyFill="1" applyBorder="1"/>
    <xf numFmtId="0" fontId="11" fillId="5" borderId="14" xfId="12" applyFill="1" applyBorder="1"/>
    <xf numFmtId="0" fontId="19" fillId="5" borderId="0" xfId="12" applyFont="1" applyFill="1" applyBorder="1" applyAlignment="1">
      <alignment horizontal="left"/>
    </xf>
    <xf numFmtId="170" fontId="11" fillId="5" borderId="0" xfId="12" applyNumberFormat="1" applyFill="1"/>
    <xf numFmtId="0" fontId="19" fillId="5" borderId="0" xfId="12" applyFont="1" applyFill="1" applyAlignment="1">
      <alignment horizontal="left"/>
    </xf>
    <xf numFmtId="177" fontId="6" fillId="5" borderId="55" xfId="12" applyNumberFormat="1" applyFont="1" applyFill="1" applyBorder="1" applyAlignment="1">
      <alignment horizontal="right"/>
    </xf>
    <xf numFmtId="177" fontId="6" fillId="5" borderId="56" xfId="12" applyNumberFormat="1" applyFont="1" applyFill="1" applyBorder="1" applyAlignment="1">
      <alignment horizontal="right"/>
    </xf>
    <xf numFmtId="177" fontId="6" fillId="5" borderId="57" xfId="12" applyNumberFormat="1" applyFont="1" applyFill="1" applyBorder="1" applyAlignment="1">
      <alignment horizontal="right"/>
    </xf>
    <xf numFmtId="177" fontId="4" fillId="5" borderId="58" xfId="12" applyNumberFormat="1" applyFont="1" applyFill="1" applyBorder="1" applyAlignment="1">
      <alignment horizontal="right"/>
    </xf>
    <xf numFmtId="0" fontId="11" fillId="5" borderId="59" xfId="12" applyFill="1" applyBorder="1"/>
    <xf numFmtId="4" fontId="13" fillId="5" borderId="0" xfId="12" applyNumberFormat="1" applyFont="1" applyFill="1" applyBorder="1" applyAlignment="1">
      <alignment horizontal="right"/>
    </xf>
    <xf numFmtId="4" fontId="11" fillId="5" borderId="0" xfId="12" applyNumberFormat="1" applyFill="1"/>
    <xf numFmtId="0" fontId="11" fillId="5" borderId="0" xfId="12" applyNumberFormat="1" applyFill="1" applyBorder="1"/>
    <xf numFmtId="0" fontId="11" fillId="5" borderId="5" xfId="12" applyFill="1" applyBorder="1"/>
    <xf numFmtId="0" fontId="3" fillId="5" borderId="1" xfId="12" applyFont="1" applyFill="1" applyBorder="1"/>
    <xf numFmtId="0" fontId="3" fillId="5" borderId="60" xfId="12" applyFont="1" applyFill="1" applyBorder="1"/>
    <xf numFmtId="0" fontId="11" fillId="5" borderId="1" xfId="12" applyFill="1" applyBorder="1"/>
    <xf numFmtId="0" fontId="3" fillId="5" borderId="3" xfId="12" applyFont="1" applyFill="1" applyBorder="1"/>
    <xf numFmtId="0" fontId="11" fillId="5" borderId="4" xfId="12" applyFill="1" applyBorder="1"/>
    <xf numFmtId="0" fontId="2" fillId="6" borderId="0" xfId="12" applyFont="1" applyFill="1" applyBorder="1" applyAlignment="1">
      <alignment horizontal="center"/>
    </xf>
    <xf numFmtId="0" fontId="14" fillId="6" borderId="0" xfId="12" applyFont="1" applyFill="1" applyBorder="1"/>
    <xf numFmtId="165" fontId="17" fillId="5" borderId="0" xfId="73" applyNumberFormat="1" applyFont="1" applyFill="1" applyBorder="1" applyAlignment="1">
      <alignment horizontal="center"/>
    </xf>
    <xf numFmtId="4" fontId="13" fillId="5" borderId="0" xfId="12" applyNumberFormat="1" applyFont="1" applyFill="1" applyBorder="1"/>
    <xf numFmtId="4" fontId="20" fillId="5" borderId="0" xfId="12" applyNumberFormat="1" applyFont="1" applyFill="1" applyBorder="1"/>
    <xf numFmtId="0" fontId="18" fillId="5" borderId="0" xfId="12" applyFont="1" applyFill="1" applyBorder="1" applyAlignment="1">
      <alignment horizontal="center"/>
    </xf>
    <xf numFmtId="0" fontId="11" fillId="5" borderId="0" xfId="12" applyFill="1" applyBorder="1"/>
    <xf numFmtId="0" fontId="11" fillId="5" borderId="13" xfId="12" applyFill="1" applyBorder="1"/>
    <xf numFmtId="0" fontId="11" fillId="5" borderId="0" xfId="12" applyFont="1" applyFill="1"/>
    <xf numFmtId="0" fontId="7" fillId="5" borderId="0" xfId="12" applyFont="1" applyFill="1"/>
    <xf numFmtId="0" fontId="11" fillId="5" borderId="0" xfId="12" applyFont="1" applyFill="1" applyAlignment="1">
      <alignment vertical="center"/>
    </xf>
    <xf numFmtId="0" fontId="24" fillId="5" borderId="0" xfId="12" applyFont="1" applyFill="1" applyAlignment="1">
      <alignment horizontal="left" indent="1"/>
    </xf>
    <xf numFmtId="0" fontId="24" fillId="5" borderId="0" xfId="12" applyFont="1" applyFill="1" applyAlignment="1">
      <alignment horizontal="center" vertical="center"/>
    </xf>
    <xf numFmtId="0" fontId="38" fillId="5" borderId="0" xfId="12" applyFont="1" applyFill="1" applyAlignment="1"/>
    <xf numFmtId="0" fontId="11" fillId="5" borderId="0" xfId="12" applyFont="1" applyFill="1" applyAlignment="1">
      <alignment wrapText="1"/>
    </xf>
    <xf numFmtId="0" fontId="11" fillId="5" borderId="0" xfId="12" applyFont="1" applyFill="1" applyAlignment="1">
      <alignment horizontal="left" wrapText="1"/>
    </xf>
    <xf numFmtId="0" fontId="11" fillId="5" borderId="0" xfId="12" applyFont="1" applyFill="1" applyAlignment="1">
      <alignment horizontal="left" indent="1"/>
    </xf>
    <xf numFmtId="0" fontId="11" fillId="5" borderId="0" xfId="12" applyFont="1" applyFill="1" applyAlignment="1">
      <alignment horizontal="center" vertical="center"/>
    </xf>
    <xf numFmtId="0" fontId="11" fillId="5" borderId="0" xfId="12" applyFill="1" applyAlignment="1">
      <alignment vertical="center"/>
    </xf>
    <xf numFmtId="177" fontId="13" fillId="5" borderId="51" xfId="12" applyNumberFormat="1" applyFont="1" applyFill="1" applyBorder="1" applyAlignment="1">
      <alignment horizontal="center"/>
    </xf>
    <xf numFmtId="177" fontId="13" fillId="5" borderId="52" xfId="12" applyNumberFormat="1" applyFont="1" applyFill="1" applyBorder="1" applyAlignment="1">
      <alignment horizontal="center"/>
    </xf>
    <xf numFmtId="177" fontId="13" fillId="5" borderId="34" xfId="12" applyNumberFormat="1" applyFont="1" applyFill="1" applyBorder="1" applyAlignment="1">
      <alignment horizontal="center"/>
    </xf>
    <xf numFmtId="177" fontId="13" fillId="5" borderId="35" xfId="12" applyNumberFormat="1" applyFont="1" applyFill="1" applyBorder="1" applyAlignment="1">
      <alignment horizontal="center"/>
    </xf>
    <xf numFmtId="9" fontId="18" fillId="5" borderId="61" xfId="73" applyFont="1" applyFill="1" applyBorder="1" applyAlignment="1">
      <alignment horizontal="right"/>
    </xf>
    <xf numFmtId="9" fontId="18" fillId="5" borderId="62" xfId="73" applyFont="1" applyFill="1" applyBorder="1" applyAlignment="1">
      <alignment horizontal="right"/>
    </xf>
    <xf numFmtId="9" fontId="18" fillId="5" borderId="61" xfId="73" applyNumberFormat="1" applyFont="1" applyFill="1" applyBorder="1" applyAlignment="1">
      <alignment horizontal="right"/>
    </xf>
    <xf numFmtId="9" fontId="18" fillId="5" borderId="63" xfId="73" applyFont="1" applyFill="1" applyBorder="1" applyAlignment="1">
      <alignment horizontal="right"/>
    </xf>
    <xf numFmtId="165" fontId="18" fillId="5" borderId="64" xfId="73" applyNumberFormat="1" applyFont="1" applyFill="1" applyBorder="1" applyAlignment="1">
      <alignment horizontal="right"/>
    </xf>
    <xf numFmtId="0" fontId="11" fillId="5" borderId="1" xfId="12" applyFont="1" applyFill="1" applyBorder="1" applyAlignment="1">
      <alignment horizontal="right"/>
    </xf>
    <xf numFmtId="9" fontId="18" fillId="5" borderId="34" xfId="73" applyFont="1" applyFill="1" applyBorder="1" applyAlignment="1">
      <alignment horizontal="right"/>
    </xf>
    <xf numFmtId="9" fontId="18" fillId="5" borderId="52" xfId="73" applyFont="1" applyFill="1" applyBorder="1" applyAlignment="1">
      <alignment horizontal="right"/>
    </xf>
    <xf numFmtId="9" fontId="18" fillId="5" borderId="51" xfId="73" applyFont="1" applyFill="1" applyBorder="1" applyAlignment="1">
      <alignment horizontal="right"/>
    </xf>
    <xf numFmtId="165" fontId="18" fillId="5" borderId="35" xfId="73" applyNumberFormat="1" applyFont="1" applyFill="1" applyBorder="1" applyAlignment="1">
      <alignment horizontal="right"/>
    </xf>
    <xf numFmtId="0" fontId="3" fillId="5" borderId="1" xfId="12" applyFont="1" applyFill="1" applyBorder="1" applyAlignment="1">
      <alignment horizontal="left"/>
    </xf>
    <xf numFmtId="0" fontId="4" fillId="5" borderId="0" xfId="12" applyFont="1" applyFill="1"/>
    <xf numFmtId="177" fontId="13" fillId="5" borderId="36" xfId="12" applyNumberFormat="1" applyFont="1" applyFill="1" applyBorder="1" applyAlignment="1">
      <alignment horizontal="center"/>
    </xf>
    <xf numFmtId="9" fontId="18" fillId="5" borderId="65" xfId="73" applyFont="1" applyFill="1" applyBorder="1" applyAlignment="1">
      <alignment horizontal="right"/>
    </xf>
    <xf numFmtId="9" fontId="18" fillId="5" borderId="36" xfId="73" applyNumberFormat="1" applyFont="1" applyFill="1" applyBorder="1" applyAlignment="1">
      <alignment horizontal="right"/>
    </xf>
    <xf numFmtId="177" fontId="6" fillId="5" borderId="66" xfId="12" applyNumberFormat="1" applyFont="1" applyFill="1" applyBorder="1" applyAlignment="1">
      <alignment horizontal="right"/>
    </xf>
    <xf numFmtId="9" fontId="5" fillId="5" borderId="36" xfId="73" applyFont="1" applyFill="1" applyBorder="1" applyAlignment="1">
      <alignment horizontal="center"/>
    </xf>
    <xf numFmtId="0" fontId="11" fillId="5" borderId="67" xfId="12" applyFill="1" applyBorder="1"/>
    <xf numFmtId="177" fontId="13" fillId="5" borderId="68" xfId="12" applyNumberFormat="1" applyFont="1" applyFill="1" applyBorder="1" applyAlignment="1">
      <alignment horizontal="center"/>
    </xf>
    <xf numFmtId="9" fontId="18" fillId="5" borderId="69" xfId="73" applyFont="1" applyFill="1" applyBorder="1" applyAlignment="1">
      <alignment horizontal="right"/>
    </xf>
    <xf numFmtId="9" fontId="18" fillId="5" borderId="68" xfId="73" applyFont="1" applyFill="1" applyBorder="1" applyAlignment="1">
      <alignment horizontal="right"/>
    </xf>
    <xf numFmtId="177" fontId="6" fillId="5" borderId="70" xfId="12" applyNumberFormat="1" applyFont="1" applyFill="1" applyBorder="1" applyAlignment="1">
      <alignment horizontal="right"/>
    </xf>
    <xf numFmtId="9" fontId="5" fillId="5" borderId="68" xfId="73" applyFont="1" applyFill="1" applyBorder="1" applyAlignment="1">
      <alignment horizontal="center"/>
    </xf>
    <xf numFmtId="0" fontId="18" fillId="5" borderId="62" xfId="12" applyFont="1" applyFill="1" applyBorder="1" applyAlignment="1">
      <alignment horizontal="right"/>
    </xf>
    <xf numFmtId="0" fontId="18" fillId="5" borderId="52" xfId="12" applyFont="1" applyFill="1" applyBorder="1" applyAlignment="1">
      <alignment horizontal="right"/>
    </xf>
    <xf numFmtId="177" fontId="13" fillId="5" borderId="30" xfId="12" applyNumberFormat="1" applyFont="1" applyFill="1" applyBorder="1" applyAlignment="1">
      <alignment horizontal="center"/>
    </xf>
    <xf numFmtId="9" fontId="18" fillId="5" borderId="71" xfId="73" applyFont="1" applyFill="1" applyBorder="1" applyAlignment="1">
      <alignment horizontal="right"/>
    </xf>
    <xf numFmtId="9" fontId="18" fillId="5" borderId="30" xfId="73" applyFont="1" applyFill="1" applyBorder="1" applyAlignment="1">
      <alignment horizontal="right"/>
    </xf>
    <xf numFmtId="177" fontId="6" fillId="5" borderId="72" xfId="12" applyNumberFormat="1" applyFont="1" applyFill="1" applyBorder="1" applyAlignment="1">
      <alignment horizontal="right"/>
    </xf>
    <xf numFmtId="9" fontId="5" fillId="5" borderId="30" xfId="73" applyFont="1" applyFill="1" applyBorder="1" applyAlignment="1">
      <alignment horizontal="center"/>
    </xf>
    <xf numFmtId="177" fontId="13" fillId="5" borderId="73" xfId="12" applyNumberFormat="1" applyFont="1" applyFill="1" applyBorder="1" applyAlignment="1">
      <alignment horizontal="center"/>
    </xf>
    <xf numFmtId="177" fontId="13" fillId="5" borderId="51" xfId="73" applyNumberFormat="1" applyFont="1" applyFill="1" applyBorder="1" applyAlignment="1">
      <alignment horizontal="center"/>
    </xf>
    <xf numFmtId="177" fontId="13" fillId="5" borderId="52" xfId="73" applyNumberFormat="1" applyFont="1" applyFill="1" applyBorder="1" applyAlignment="1">
      <alignment horizontal="center"/>
    </xf>
    <xf numFmtId="177" fontId="13" fillId="5" borderId="74" xfId="12" applyNumberFormat="1" applyFont="1" applyFill="1" applyBorder="1" applyAlignment="1">
      <alignment horizontal="center"/>
    </xf>
    <xf numFmtId="177" fontId="13" fillId="5" borderId="75" xfId="12" applyNumberFormat="1" applyFont="1" applyFill="1" applyBorder="1" applyAlignment="1">
      <alignment horizontal="center"/>
    </xf>
    <xf numFmtId="177" fontId="13" fillId="5" borderId="25" xfId="12" applyNumberFormat="1" applyFont="1" applyFill="1" applyBorder="1" applyAlignment="1">
      <alignment horizontal="center"/>
    </xf>
    <xf numFmtId="177" fontId="13" fillId="5" borderId="43" xfId="12" applyNumberFormat="1" applyFont="1" applyFill="1" applyBorder="1" applyAlignment="1">
      <alignment horizontal="center"/>
    </xf>
    <xf numFmtId="9" fontId="18" fillId="5" borderId="76" xfId="73" applyNumberFormat="1" applyFont="1" applyFill="1" applyBorder="1" applyAlignment="1">
      <alignment horizontal="right"/>
    </xf>
    <xf numFmtId="9" fontId="18" fillId="5" borderId="20" xfId="73" applyNumberFormat="1" applyFont="1" applyFill="1" applyBorder="1" applyAlignment="1">
      <alignment horizontal="right"/>
    </xf>
    <xf numFmtId="9" fontId="18" fillId="5" borderId="20" xfId="73" applyFont="1" applyFill="1" applyBorder="1" applyAlignment="1">
      <alignment horizontal="right"/>
    </xf>
    <xf numFmtId="9" fontId="18" fillId="5" borderId="77" xfId="73" applyFont="1" applyFill="1" applyBorder="1" applyAlignment="1">
      <alignment horizontal="right"/>
    </xf>
    <xf numFmtId="9" fontId="18" fillId="5" borderId="75" xfId="73" applyNumberFormat="1" applyFont="1" applyFill="1" applyBorder="1" applyAlignment="1">
      <alignment horizontal="right"/>
    </xf>
    <xf numFmtId="9" fontId="18" fillId="5" borderId="25" xfId="73" applyNumberFormat="1" applyFont="1" applyFill="1" applyBorder="1" applyAlignment="1">
      <alignment horizontal="right"/>
    </xf>
    <xf numFmtId="9" fontId="18" fillId="5" borderId="43" xfId="73" applyFont="1" applyFill="1" applyBorder="1" applyAlignment="1">
      <alignment horizontal="right"/>
    </xf>
    <xf numFmtId="177" fontId="6" fillId="5" borderId="78" xfId="12" applyNumberFormat="1" applyFont="1" applyFill="1" applyBorder="1" applyAlignment="1">
      <alignment horizontal="right"/>
    </xf>
    <xf numFmtId="177" fontId="6" fillId="5" borderId="79" xfId="12" applyNumberFormat="1" applyFont="1" applyFill="1" applyBorder="1" applyAlignment="1">
      <alignment horizontal="right"/>
    </xf>
    <xf numFmtId="177" fontId="6" fillId="5" borderId="80" xfId="12" applyNumberFormat="1" applyFont="1" applyFill="1" applyBorder="1" applyAlignment="1">
      <alignment horizontal="right"/>
    </xf>
    <xf numFmtId="9" fontId="5" fillId="5" borderId="75" xfId="73" applyFont="1" applyFill="1" applyBorder="1" applyAlignment="1">
      <alignment horizontal="center"/>
    </xf>
    <xf numFmtId="9" fontId="5" fillId="5" borderId="25" xfId="73" applyFont="1" applyFill="1" applyBorder="1" applyAlignment="1">
      <alignment horizontal="center"/>
    </xf>
    <xf numFmtId="9" fontId="5" fillId="5" borderId="43" xfId="73" applyNumberFormat="1" applyFont="1" applyFill="1" applyBorder="1" applyAlignment="1">
      <alignment horizontal="center"/>
    </xf>
    <xf numFmtId="9" fontId="18" fillId="5" borderId="62" xfId="68" applyFont="1" applyFill="1" applyBorder="1" applyAlignment="1">
      <alignment horizontal="right"/>
    </xf>
    <xf numFmtId="9" fontId="18" fillId="5" borderId="10" xfId="72" applyFont="1" applyFill="1" applyBorder="1" applyAlignment="1">
      <alignment horizontal="center"/>
    </xf>
    <xf numFmtId="9" fontId="18" fillId="5" borderId="63" xfId="72" applyFont="1" applyFill="1" applyBorder="1" applyAlignment="1">
      <alignment horizontal="center"/>
    </xf>
    <xf numFmtId="9" fontId="18" fillId="5" borderId="71" xfId="72" applyFont="1" applyFill="1" applyBorder="1" applyAlignment="1">
      <alignment horizontal="center"/>
    </xf>
    <xf numFmtId="9" fontId="18" fillId="5" borderId="21" xfId="72" applyFont="1" applyFill="1" applyBorder="1" applyAlignment="1">
      <alignment horizontal="center"/>
    </xf>
    <xf numFmtId="9" fontId="18" fillId="5" borderId="81" xfId="72" applyFont="1" applyFill="1" applyBorder="1" applyAlignment="1">
      <alignment horizontal="center"/>
    </xf>
    <xf numFmtId="165" fontId="18" fillId="5" borderId="64" xfId="72" applyNumberFormat="1" applyFont="1" applyFill="1" applyBorder="1" applyAlignment="1">
      <alignment horizontal="center"/>
    </xf>
    <xf numFmtId="175" fontId="13" fillId="5" borderId="33" xfId="0" applyNumberFormat="1" applyFont="1" applyFill="1" applyBorder="1" applyAlignment="1">
      <alignment horizontal="center"/>
    </xf>
    <xf numFmtId="175" fontId="13" fillId="5" borderId="15" xfId="0" applyNumberFormat="1" applyFont="1" applyFill="1" applyBorder="1" applyAlignment="1">
      <alignment horizontal="center"/>
    </xf>
    <xf numFmtId="175" fontId="13" fillId="5" borderId="30" xfId="0" applyNumberFormat="1" applyFont="1" applyFill="1" applyBorder="1" applyAlignment="1">
      <alignment horizontal="center"/>
    </xf>
    <xf numFmtId="175" fontId="13" fillId="5" borderId="19" xfId="0" applyNumberFormat="1" applyFont="1" applyFill="1" applyBorder="1" applyAlignment="1">
      <alignment horizontal="center"/>
    </xf>
    <xf numFmtId="175" fontId="13" fillId="5" borderId="0" xfId="0" applyNumberFormat="1" applyFont="1" applyFill="1" applyBorder="1" applyAlignment="1">
      <alignment horizontal="center"/>
    </xf>
    <xf numFmtId="175" fontId="13" fillId="5" borderId="34" xfId="0" applyNumberFormat="1" applyFont="1" applyFill="1" applyBorder="1" applyAlignment="1">
      <alignment horizontal="center"/>
    </xf>
    <xf numFmtId="175" fontId="13" fillId="5" borderId="35" xfId="0" applyNumberFormat="1" applyFont="1" applyFill="1" applyBorder="1" applyAlignment="1">
      <alignment horizontal="center"/>
    </xf>
    <xf numFmtId="9" fontId="18" fillId="5" borderId="10" xfId="72" applyFont="1" applyFill="1" applyBorder="1" applyAlignment="1">
      <alignment horizontal="right"/>
    </xf>
    <xf numFmtId="9" fontId="18" fillId="5" borderId="63" xfId="72" applyFont="1" applyFill="1" applyBorder="1" applyAlignment="1">
      <alignment horizontal="right"/>
    </xf>
    <xf numFmtId="9" fontId="18" fillId="5" borderId="71" xfId="72" applyFont="1" applyFill="1" applyBorder="1" applyAlignment="1">
      <alignment horizontal="right"/>
    </xf>
    <xf numFmtId="9" fontId="18" fillId="5" borderId="21" xfId="72" applyFont="1" applyFill="1" applyBorder="1" applyAlignment="1">
      <alignment horizontal="right"/>
    </xf>
    <xf numFmtId="9" fontId="18" fillId="5" borderId="81" xfId="72" applyFont="1" applyFill="1" applyBorder="1" applyAlignment="1">
      <alignment horizontal="right"/>
    </xf>
    <xf numFmtId="165" fontId="18" fillId="5" borderId="64" xfId="72" applyNumberFormat="1" applyFont="1" applyFill="1" applyBorder="1" applyAlignment="1">
      <alignment horizontal="right"/>
    </xf>
    <xf numFmtId="175" fontId="13" fillId="5" borderId="36" xfId="0" applyNumberFormat="1" applyFont="1" applyFill="1" applyBorder="1" applyAlignment="1">
      <alignment horizontal="center"/>
    </xf>
    <xf numFmtId="175" fontId="13" fillId="5" borderId="9" xfId="0" applyNumberFormat="1" applyFont="1" applyFill="1" applyBorder="1" applyAlignment="1">
      <alignment horizontal="center"/>
    </xf>
    <xf numFmtId="175" fontId="4" fillId="5" borderId="9" xfId="0" applyNumberFormat="1" applyFont="1" applyFill="1" applyBorder="1" applyAlignment="1">
      <alignment horizontal="center"/>
    </xf>
    <xf numFmtId="175" fontId="24" fillId="5" borderId="34" xfId="0" applyNumberFormat="1" applyFont="1" applyFill="1" applyBorder="1" applyAlignment="1">
      <alignment horizontal="center"/>
    </xf>
    <xf numFmtId="175" fontId="4" fillId="5" borderId="19" xfId="0" applyNumberFormat="1" applyFont="1" applyFill="1" applyBorder="1" applyAlignment="1">
      <alignment horizontal="center"/>
    </xf>
    <xf numFmtId="175" fontId="4" fillId="5" borderId="34" xfId="0" applyNumberFormat="1" applyFont="1" applyFill="1" applyBorder="1" applyAlignment="1">
      <alignment horizontal="center"/>
    </xf>
    <xf numFmtId="175" fontId="4" fillId="5" borderId="0" xfId="0" applyNumberFormat="1" applyFont="1" applyFill="1" applyBorder="1" applyAlignment="1">
      <alignment horizontal="center"/>
    </xf>
    <xf numFmtId="175" fontId="4" fillId="5" borderId="35" xfId="0" applyNumberFormat="1" applyFont="1" applyFill="1" applyBorder="1" applyAlignment="1">
      <alignment horizontal="center"/>
    </xf>
    <xf numFmtId="9" fontId="17" fillId="5" borderId="12" xfId="72" applyFont="1" applyFill="1" applyBorder="1" applyAlignment="1">
      <alignment horizontal="right"/>
    </xf>
    <xf numFmtId="9" fontId="17" fillId="5" borderId="17" xfId="72" applyFont="1" applyFill="1" applyBorder="1" applyAlignment="1">
      <alignment horizontal="right"/>
    </xf>
    <xf numFmtId="9" fontId="17" fillId="5" borderId="13" xfId="72" applyFont="1" applyFill="1" applyBorder="1" applyAlignment="1">
      <alignment horizontal="right"/>
    </xf>
    <xf numFmtId="9" fontId="17" fillId="5" borderId="5" xfId="72" applyFont="1" applyFill="1" applyBorder="1" applyAlignment="1">
      <alignment horizontal="right"/>
    </xf>
    <xf numFmtId="0" fontId="18" fillId="5" borderId="14" xfId="0" applyFont="1" applyFill="1" applyBorder="1" applyAlignment="1">
      <alignment horizontal="right"/>
    </xf>
    <xf numFmtId="0" fontId="3" fillId="5" borderId="40" xfId="0" applyFont="1" applyFill="1" applyBorder="1"/>
    <xf numFmtId="175" fontId="13" fillId="5" borderId="39" xfId="0" applyNumberFormat="1" applyFont="1" applyFill="1" applyBorder="1" applyAlignment="1">
      <alignment horizontal="center"/>
    </xf>
    <xf numFmtId="175" fontId="13" fillId="5" borderId="82" xfId="0" applyNumberFormat="1" applyFont="1" applyFill="1" applyBorder="1" applyAlignment="1">
      <alignment horizontal="center"/>
    </xf>
    <xf numFmtId="175" fontId="13" fillId="5" borderId="83" xfId="0" applyNumberFormat="1" applyFont="1" applyFill="1" applyBorder="1" applyAlignment="1">
      <alignment horizontal="center"/>
    </xf>
    <xf numFmtId="175" fontId="13" fillId="5" borderId="38" xfId="0" applyNumberFormat="1" applyFont="1" applyFill="1" applyBorder="1" applyAlignment="1">
      <alignment horizontal="center"/>
    </xf>
    <xf numFmtId="175" fontId="13" fillId="5" borderId="84" xfId="0" applyNumberFormat="1" applyFont="1" applyFill="1" applyBorder="1" applyAlignment="1">
      <alignment horizontal="center"/>
    </xf>
    <xf numFmtId="175" fontId="13" fillId="5" borderId="85" xfId="0" applyNumberFormat="1" applyFont="1" applyFill="1" applyBorder="1" applyAlignment="1">
      <alignment horizontal="center"/>
    </xf>
    <xf numFmtId="9" fontId="18" fillId="5" borderId="11" xfId="72" applyFont="1" applyFill="1" applyBorder="1" applyAlignment="1">
      <alignment horizontal="right"/>
    </xf>
    <xf numFmtId="9" fontId="18" fillId="5" borderId="86" xfId="72" applyFont="1" applyFill="1" applyBorder="1" applyAlignment="1">
      <alignment horizontal="right"/>
    </xf>
    <xf numFmtId="9" fontId="18" fillId="5" borderId="31" xfId="72" applyFont="1" applyFill="1" applyBorder="1" applyAlignment="1">
      <alignment horizontal="right"/>
    </xf>
    <xf numFmtId="9" fontId="18" fillId="5" borderId="24" xfId="72" applyFont="1" applyFill="1" applyBorder="1" applyAlignment="1">
      <alignment horizontal="right"/>
    </xf>
    <xf numFmtId="9" fontId="18" fillId="5" borderId="23" xfId="72" applyFont="1" applyFill="1" applyBorder="1" applyAlignment="1">
      <alignment horizontal="right"/>
    </xf>
    <xf numFmtId="165" fontId="18" fillId="5" borderId="87" xfId="72" applyNumberFormat="1" applyFont="1" applyFill="1" applyBorder="1" applyAlignment="1">
      <alignment horizontal="right"/>
    </xf>
    <xf numFmtId="0" fontId="39" fillId="0" borderId="0" xfId="0" applyFont="1" applyAlignment="1">
      <alignment horizontal="left" vertical="center" readingOrder="1"/>
    </xf>
    <xf numFmtId="0" fontId="39" fillId="0" borderId="0" xfId="0" applyFont="1" applyAlignment="1">
      <alignment horizontal="left" readingOrder="1"/>
    </xf>
    <xf numFmtId="0" fontId="0" fillId="0" borderId="0" xfId="0" applyAlignment="1">
      <alignment horizontal="left" readingOrder="1"/>
    </xf>
    <xf numFmtId="0" fontId="24" fillId="5" borderId="0" xfId="12" applyFont="1" applyFill="1" applyAlignment="1">
      <alignment horizontal="center"/>
    </xf>
    <xf numFmtId="0" fontId="11" fillId="5" borderId="0" xfId="12" applyFont="1" applyFill="1" applyAlignment="1">
      <alignment horizontal="center"/>
    </xf>
    <xf numFmtId="0" fontId="24" fillId="5" borderId="0" xfId="12" applyFont="1" applyFill="1" applyAlignment="1">
      <alignment horizontal="left"/>
    </xf>
    <xf numFmtId="0" fontId="11" fillId="5" borderId="0" xfId="12" applyFont="1" applyFill="1" applyAlignment="1">
      <alignment horizontal="left"/>
    </xf>
    <xf numFmtId="43" fontId="0" fillId="0" borderId="0" xfId="2" applyFont="1"/>
    <xf numFmtId="0" fontId="40" fillId="5" borderId="0" xfId="12" applyFont="1" applyFill="1" applyBorder="1"/>
    <xf numFmtId="43" fontId="0" fillId="5" borderId="0" xfId="0" applyNumberFormat="1" applyFill="1"/>
    <xf numFmtId="43" fontId="11" fillId="5" borderId="0" xfId="12" applyNumberFormat="1" applyFill="1"/>
    <xf numFmtId="9" fontId="40" fillId="5" borderId="0" xfId="12" applyNumberFormat="1" applyFont="1" applyFill="1" applyBorder="1" applyAlignment="1">
      <alignment horizontal="center"/>
    </xf>
    <xf numFmtId="0" fontId="41" fillId="5" borderId="0" xfId="12" applyFont="1" applyFill="1" applyBorder="1"/>
    <xf numFmtId="9" fontId="18" fillId="5" borderId="63" xfId="73" applyNumberFormat="1" applyFont="1" applyFill="1" applyBorder="1" applyAlignment="1">
      <alignment horizontal="right"/>
    </xf>
    <xf numFmtId="177" fontId="11" fillId="5" borderId="0" xfId="12" applyNumberFormat="1" applyFill="1"/>
    <xf numFmtId="9" fontId="41" fillId="5" borderId="0" xfId="12" applyNumberFormat="1" applyFont="1" applyFill="1" applyBorder="1" applyAlignment="1">
      <alignment horizontal="center"/>
    </xf>
    <xf numFmtId="9" fontId="3" fillId="5" borderId="0" xfId="12" applyNumberFormat="1" applyFont="1" applyFill="1"/>
    <xf numFmtId="4" fontId="11" fillId="5" borderId="0" xfId="12" applyNumberFormat="1" applyFill="1" applyBorder="1"/>
    <xf numFmtId="0" fontId="42" fillId="5" borderId="0" xfId="12" applyFont="1" applyFill="1"/>
    <xf numFmtId="171" fontId="11" fillId="5" borderId="0" xfId="12" applyNumberFormat="1" applyFill="1"/>
    <xf numFmtId="170" fontId="24" fillId="5" borderId="0" xfId="12" applyNumberFormat="1" applyFont="1" applyFill="1" applyAlignment="1">
      <alignment horizontal="center" vertical="center"/>
    </xf>
    <xf numFmtId="170" fontId="11" fillId="5" borderId="0" xfId="12" applyNumberFormat="1" applyFont="1" applyFill="1" applyAlignment="1">
      <alignment horizontal="center" vertical="center"/>
    </xf>
    <xf numFmtId="3" fontId="24" fillId="0" borderId="0" xfId="12" applyNumberFormat="1" applyFont="1" applyFill="1"/>
    <xf numFmtId="3" fontId="11" fillId="5" borderId="0" xfId="2" applyNumberFormat="1" applyFont="1" applyFill="1"/>
    <xf numFmtId="4" fontId="24" fillId="5" borderId="0" xfId="12" applyNumberFormat="1" applyFont="1" applyFill="1" applyAlignment="1">
      <alignment horizontal="center"/>
    </xf>
    <xf numFmtId="4" fontId="11" fillId="5" borderId="0" xfId="12" applyNumberFormat="1" applyFont="1" applyFill="1" applyAlignment="1">
      <alignment horizontal="center"/>
    </xf>
    <xf numFmtId="4" fontId="6" fillId="5" borderId="88" xfId="0" applyNumberFormat="1" applyFont="1" applyFill="1" applyBorder="1" applyAlignment="1">
      <alignment horizontal="right" indent="1"/>
    </xf>
    <xf numFmtId="4" fontId="6" fillId="5" borderId="56" xfId="0" applyNumberFormat="1" applyFont="1" applyFill="1" applyBorder="1" applyAlignment="1">
      <alignment horizontal="right" indent="1"/>
    </xf>
    <xf numFmtId="4" fontId="6" fillId="5" borderId="89" xfId="0" applyNumberFormat="1" applyFont="1" applyFill="1" applyBorder="1" applyAlignment="1">
      <alignment horizontal="right" indent="1"/>
    </xf>
    <xf numFmtId="4" fontId="6" fillId="5" borderId="90" xfId="0" applyNumberFormat="1" applyFont="1" applyFill="1" applyBorder="1" applyAlignment="1">
      <alignment horizontal="right" indent="1"/>
    </xf>
    <xf numFmtId="4" fontId="20" fillId="5" borderId="58" xfId="0" applyNumberFormat="1" applyFont="1" applyFill="1" applyBorder="1" applyAlignment="1">
      <alignment horizontal="right" indent="1"/>
    </xf>
    <xf numFmtId="4" fontId="17" fillId="5" borderId="10" xfId="72" applyNumberFormat="1" applyFont="1" applyFill="1" applyBorder="1" applyAlignment="1">
      <alignment horizontal="right" indent="1"/>
    </xf>
    <xf numFmtId="4" fontId="17" fillId="5" borderId="63" xfId="72" applyNumberFormat="1" applyFont="1" applyFill="1" applyBorder="1" applyAlignment="1">
      <alignment horizontal="right" indent="1"/>
    </xf>
    <xf numFmtId="4" fontId="17" fillId="5" borderId="71" xfId="72" applyNumberFormat="1" applyFont="1" applyFill="1" applyBorder="1" applyAlignment="1">
      <alignment horizontal="right" indent="1"/>
    </xf>
    <xf numFmtId="4" fontId="17" fillId="5" borderId="21" xfId="72" applyNumberFormat="1" applyFont="1" applyFill="1" applyBorder="1" applyAlignment="1">
      <alignment horizontal="right" indent="1"/>
    </xf>
    <xf numFmtId="4" fontId="17" fillId="5" borderId="64" xfId="72" applyNumberFormat="1" applyFont="1" applyFill="1" applyBorder="1" applyAlignment="1">
      <alignment horizontal="right" indent="1"/>
    </xf>
    <xf numFmtId="4" fontId="17" fillId="5" borderId="91" xfId="72" applyNumberFormat="1" applyFont="1" applyFill="1" applyBorder="1" applyAlignment="1">
      <alignment horizontal="right" indent="1"/>
    </xf>
    <xf numFmtId="4" fontId="17" fillId="5" borderId="81" xfId="72" applyNumberFormat="1" applyFont="1" applyFill="1" applyBorder="1" applyAlignment="1">
      <alignment horizontal="right" indent="1"/>
    </xf>
    <xf numFmtId="175" fontId="0" fillId="5" borderId="92" xfId="0" applyNumberFormat="1" applyFill="1" applyBorder="1"/>
    <xf numFmtId="165" fontId="17" fillId="5" borderId="61" xfId="72" applyNumberFormat="1" applyFont="1" applyFill="1" applyBorder="1" applyAlignment="1">
      <alignment horizontal="center"/>
    </xf>
    <xf numFmtId="175" fontId="0" fillId="5" borderId="51" xfId="0" applyNumberFormat="1" applyFill="1" applyBorder="1"/>
    <xf numFmtId="165" fontId="17" fillId="5" borderId="93" xfId="72" applyNumberFormat="1" applyFont="1" applyFill="1" applyBorder="1" applyAlignment="1">
      <alignment horizontal="center"/>
    </xf>
    <xf numFmtId="166" fontId="17" fillId="5" borderId="30" xfId="0" applyNumberFormat="1" applyFont="1" applyFill="1" applyBorder="1" applyAlignment="1">
      <alignment horizontal="center"/>
    </xf>
    <xf numFmtId="166" fontId="17" fillId="5" borderId="71" xfId="0" applyNumberFormat="1" applyFont="1" applyFill="1" applyBorder="1" applyAlignment="1">
      <alignment horizontal="center"/>
    </xf>
    <xf numFmtId="166" fontId="17" fillId="5" borderId="31" xfId="0" applyNumberFormat="1" applyFont="1" applyFill="1" applyBorder="1" applyAlignment="1">
      <alignment horizontal="center"/>
    </xf>
    <xf numFmtId="175" fontId="0" fillId="5" borderId="94" xfId="0" applyNumberFormat="1" applyFill="1" applyBorder="1"/>
    <xf numFmtId="4" fontId="0" fillId="5" borderId="95" xfId="0" applyNumberFormat="1" applyFill="1" applyBorder="1"/>
    <xf numFmtId="4" fontId="0" fillId="5" borderId="96" xfId="0" applyNumberFormat="1" applyFill="1" applyBorder="1"/>
    <xf numFmtId="175" fontId="23" fillId="5" borderId="94" xfId="0" applyNumberFormat="1" applyFont="1" applyFill="1" applyBorder="1"/>
    <xf numFmtId="0" fontId="0" fillId="5" borderId="97" xfId="0" applyFill="1" applyBorder="1"/>
    <xf numFmtId="175" fontId="0" fillId="5" borderId="0" xfId="0" applyNumberFormat="1" applyFill="1"/>
    <xf numFmtId="174" fontId="0" fillId="5" borderId="98" xfId="0" applyNumberFormat="1" applyFill="1" applyBorder="1" applyAlignment="1">
      <alignment horizontal="right" indent="1"/>
    </xf>
    <xf numFmtId="4" fontId="0" fillId="5" borderId="99" xfId="0" applyNumberFormat="1" applyFill="1" applyBorder="1"/>
    <xf numFmtId="4" fontId="0" fillId="5" borderId="100" xfId="0" applyNumberFormat="1" applyFill="1" applyBorder="1"/>
    <xf numFmtId="4" fontId="0" fillId="5" borderId="92" xfId="0" applyNumberFormat="1" applyFill="1" applyBorder="1"/>
    <xf numFmtId="4" fontId="0" fillId="5" borderId="51" xfId="0" applyNumberFormat="1" applyFill="1" applyBorder="1"/>
    <xf numFmtId="10" fontId="17" fillId="5" borderId="12" xfId="72" applyNumberFormat="1" applyFont="1" applyFill="1" applyBorder="1" applyAlignment="1">
      <alignment horizontal="right"/>
    </xf>
    <xf numFmtId="0" fontId="3" fillId="0" borderId="9" xfId="0" applyFont="1" applyFill="1" applyBorder="1"/>
    <xf numFmtId="175" fontId="0" fillId="0" borderId="0" xfId="0" applyNumberFormat="1"/>
    <xf numFmtId="4" fontId="11" fillId="0" borderId="0" xfId="0" applyNumberFormat="1" applyFont="1" applyFill="1"/>
    <xf numFmtId="4" fontId="11" fillId="0" borderId="0" xfId="0" applyNumberFormat="1" applyFont="1"/>
    <xf numFmtId="176" fontId="0" fillId="0" borderId="0" xfId="2" applyNumberFormat="1" applyFont="1" applyAlignment="1">
      <alignment horizontal="left" indent="1"/>
    </xf>
    <xf numFmtId="176" fontId="0" fillId="0" borderId="0" xfId="0" applyNumberFormat="1"/>
    <xf numFmtId="165" fontId="11" fillId="5" borderId="37" xfId="72" applyNumberFormat="1" applyFont="1" applyFill="1" applyBorder="1" applyAlignment="1">
      <alignment horizontal="right" indent="3"/>
    </xf>
    <xf numFmtId="165" fontId="7" fillId="5" borderId="101" xfId="72" applyNumberFormat="1" applyFont="1" applyFill="1" applyBorder="1" applyAlignment="1">
      <alignment horizontal="right" indent="3"/>
    </xf>
    <xf numFmtId="165" fontId="3" fillId="5" borderId="102" xfId="72" applyNumberFormat="1" applyFont="1" applyFill="1" applyBorder="1" applyAlignment="1">
      <alignment horizontal="right" indent="3"/>
    </xf>
    <xf numFmtId="174" fontId="7" fillId="5" borderId="103" xfId="0" applyNumberFormat="1" applyFont="1" applyFill="1" applyBorder="1" applyAlignment="1">
      <alignment horizontal="right" indent="1"/>
    </xf>
    <xf numFmtId="174" fontId="7" fillId="5" borderId="104" xfId="0" applyNumberFormat="1" applyFont="1" applyFill="1" applyBorder="1" applyAlignment="1">
      <alignment horizontal="right" indent="1"/>
    </xf>
    <xf numFmtId="174" fontId="6" fillId="5" borderId="105" xfId="0" applyNumberFormat="1" applyFont="1" applyFill="1" applyBorder="1" applyAlignment="1">
      <alignment horizontal="right" indent="1"/>
    </xf>
    <xf numFmtId="0" fontId="0" fillId="5" borderId="106" xfId="0" applyFill="1" applyBorder="1" applyAlignment="1">
      <alignment horizontal="right" indent="1"/>
    </xf>
    <xf numFmtId="175" fontId="7" fillId="5" borderId="0" xfId="0" applyNumberFormat="1" applyFont="1" applyFill="1" applyBorder="1" applyAlignment="1">
      <alignment horizontal="right" indent="1"/>
    </xf>
    <xf numFmtId="175" fontId="7" fillId="5" borderId="23" xfId="0" applyNumberFormat="1" applyFont="1" applyFill="1" applyBorder="1" applyAlignment="1">
      <alignment horizontal="right" indent="1"/>
    </xf>
    <xf numFmtId="175" fontId="6" fillId="5" borderId="88" xfId="0" applyNumberFormat="1" applyFont="1" applyFill="1" applyBorder="1" applyAlignment="1">
      <alignment horizontal="right" indent="1"/>
    </xf>
    <xf numFmtId="174" fontId="7" fillId="5" borderId="74" xfId="0" applyNumberFormat="1" applyFont="1" applyFill="1" applyBorder="1" applyAlignment="1">
      <alignment horizontal="right" indent="1"/>
    </xf>
    <xf numFmtId="174" fontId="7" fillId="5" borderId="107" xfId="0" applyNumberFormat="1" applyFont="1" applyFill="1" applyBorder="1" applyAlignment="1">
      <alignment horizontal="right" indent="1"/>
    </xf>
    <xf numFmtId="172" fontId="43" fillId="0" borderId="0" xfId="0" applyNumberFormat="1" applyFont="1" applyBorder="1" applyAlignment="1">
      <alignment horizontal="right" vertical="top"/>
    </xf>
    <xf numFmtId="0" fontId="44" fillId="0" borderId="0" xfId="0" applyFont="1" applyBorder="1"/>
    <xf numFmtId="0" fontId="45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center" wrapText="1"/>
    </xf>
    <xf numFmtId="172" fontId="45" fillId="0" borderId="0" xfId="0" applyNumberFormat="1" applyFont="1" applyBorder="1" applyAlignment="1">
      <alignment horizontal="right" vertical="top"/>
    </xf>
    <xf numFmtId="0" fontId="44" fillId="0" borderId="0" xfId="0" applyFont="1" applyFill="1" applyBorder="1"/>
    <xf numFmtId="3" fontId="44" fillId="0" borderId="0" xfId="0" applyNumberFormat="1" applyFont="1" applyFill="1" applyBorder="1"/>
    <xf numFmtId="3" fontId="46" fillId="0" borderId="0" xfId="0" applyNumberFormat="1" applyFont="1" applyFill="1" applyBorder="1"/>
    <xf numFmtId="165" fontId="44" fillId="0" borderId="0" xfId="0" applyNumberFormat="1" applyFont="1" applyFill="1" applyBorder="1"/>
    <xf numFmtId="175" fontId="44" fillId="0" borderId="0" xfId="0" applyNumberFormat="1" applyFont="1" applyBorder="1"/>
    <xf numFmtId="175" fontId="46" fillId="0" borderId="0" xfId="0" applyNumberFormat="1" applyFont="1" applyBorder="1"/>
    <xf numFmtId="2" fontId="44" fillId="0" borderId="0" xfId="0" applyNumberFormat="1" applyFont="1" applyFill="1" applyBorder="1"/>
    <xf numFmtId="171" fontId="44" fillId="0" borderId="0" xfId="10" applyNumberFormat="1" applyFont="1" applyFill="1" applyBorder="1"/>
    <xf numFmtId="3" fontId="44" fillId="0" borderId="0" xfId="10" applyNumberFormat="1" applyFont="1" applyFill="1" applyBorder="1"/>
    <xf numFmtId="0" fontId="44" fillId="5" borderId="0" xfId="65" applyFont="1" applyFill="1" applyBorder="1"/>
    <xf numFmtId="0" fontId="45" fillId="5" borderId="0" xfId="65" applyFont="1" applyFill="1" applyBorder="1" applyAlignment="1">
      <alignment horizontal="left" vertical="top" wrapText="1"/>
    </xf>
    <xf numFmtId="175" fontId="44" fillId="0" borderId="0" xfId="3" applyNumberFormat="1" applyFont="1" applyFill="1" applyBorder="1"/>
    <xf numFmtId="175" fontId="44" fillId="0" borderId="0" xfId="0" applyNumberFormat="1" applyFont="1" applyFill="1" applyBorder="1"/>
    <xf numFmtId="175" fontId="46" fillId="0" borderId="0" xfId="0" applyNumberFormat="1" applyFont="1" applyFill="1" applyBorder="1"/>
    <xf numFmtId="0" fontId="45" fillId="5" borderId="0" xfId="66" applyFont="1" applyFill="1" applyBorder="1" applyAlignment="1">
      <alignment horizontal="center" wrapText="1"/>
    </xf>
    <xf numFmtId="4" fontId="44" fillId="0" borderId="0" xfId="0" applyNumberFormat="1" applyFont="1" applyFill="1" applyBorder="1"/>
    <xf numFmtId="165" fontId="44" fillId="0" borderId="0" xfId="68" applyNumberFormat="1" applyFont="1" applyFill="1" applyBorder="1"/>
    <xf numFmtId="4" fontId="44" fillId="0" borderId="0" xfId="0" applyNumberFormat="1" applyFont="1" applyBorder="1"/>
    <xf numFmtId="0" fontId="45" fillId="0" borderId="0" xfId="62" applyFont="1" applyBorder="1" applyAlignment="1">
      <alignment horizontal="center" wrapText="1"/>
    </xf>
    <xf numFmtId="4" fontId="45" fillId="0" borderId="0" xfId="62" applyNumberFormat="1" applyFont="1" applyBorder="1" applyAlignment="1">
      <alignment horizontal="right" vertical="top"/>
    </xf>
    <xf numFmtId="4" fontId="44" fillId="0" borderId="0" xfId="55" applyNumberFormat="1" applyFont="1" applyBorder="1"/>
    <xf numFmtId="4" fontId="44" fillId="0" borderId="0" xfId="53" applyNumberFormat="1" applyFont="1" applyBorder="1"/>
    <xf numFmtId="4" fontId="44" fillId="0" borderId="0" xfId="51" applyNumberFormat="1" applyFont="1" applyBorder="1" applyAlignment="1">
      <alignment vertical="center"/>
    </xf>
    <xf numFmtId="0" fontId="44" fillId="0" borderId="0" xfId="43" applyFont="1" applyBorder="1"/>
    <xf numFmtId="4" fontId="44" fillId="0" borderId="0" xfId="49" applyNumberFormat="1" applyFont="1" applyBorder="1"/>
    <xf numFmtId="0" fontId="46" fillId="0" borderId="0" xfId="0" applyFont="1" applyBorder="1"/>
    <xf numFmtId="0" fontId="44" fillId="0" borderId="0" xfId="47" applyFont="1" applyBorder="1"/>
    <xf numFmtId="2" fontId="44" fillId="0" borderId="0" xfId="0" applyNumberFormat="1" applyFont="1" applyBorder="1"/>
    <xf numFmtId="0" fontId="44" fillId="0" borderId="0" xfId="57" applyFont="1" applyBorder="1"/>
    <xf numFmtId="4" fontId="44" fillId="0" borderId="0" xfId="29" applyNumberFormat="1" applyFont="1" applyBorder="1"/>
    <xf numFmtId="0" fontId="47" fillId="5" borderId="23" xfId="0" applyFont="1" applyFill="1" applyBorder="1" applyAlignment="1">
      <alignment horizontal="left" vertical="center"/>
    </xf>
    <xf numFmtId="0" fontId="47" fillId="5" borderId="23" xfId="0" applyFont="1" applyFill="1" applyBorder="1" applyAlignment="1">
      <alignment vertical="center"/>
    </xf>
    <xf numFmtId="4" fontId="47" fillId="5" borderId="23" xfId="0" applyNumberFormat="1" applyFont="1" applyFill="1" applyBorder="1" applyAlignment="1">
      <alignment horizontal="center" vertical="center"/>
    </xf>
    <xf numFmtId="170" fontId="47" fillId="5" borderId="23" xfId="0" applyNumberFormat="1" applyFont="1" applyFill="1" applyBorder="1" applyAlignment="1">
      <alignment vertical="center"/>
    </xf>
    <xf numFmtId="3" fontId="47" fillId="5" borderId="23" xfId="0" applyNumberFormat="1" applyFont="1" applyFill="1" applyBorder="1" applyAlignment="1">
      <alignment vertical="center"/>
    </xf>
    <xf numFmtId="0" fontId="47" fillId="5" borderId="23" xfId="0" applyFont="1" applyFill="1" applyBorder="1" applyAlignment="1">
      <alignment horizontal="center" vertical="center"/>
    </xf>
    <xf numFmtId="165" fontId="44" fillId="0" borderId="0" xfId="72" applyNumberFormat="1" applyFont="1" applyBorder="1"/>
    <xf numFmtId="175" fontId="44" fillId="4" borderId="0" xfId="0" applyNumberFormat="1" applyFont="1" applyFill="1" applyBorder="1"/>
    <xf numFmtId="9" fontId="44" fillId="0" borderId="0" xfId="72" applyFont="1" applyBorder="1"/>
    <xf numFmtId="0" fontId="45" fillId="0" borderId="0" xfId="72" applyNumberFormat="1" applyFont="1" applyFill="1" applyBorder="1" applyAlignment="1"/>
    <xf numFmtId="165" fontId="48" fillId="0" borderId="0" xfId="72" applyNumberFormat="1" applyFont="1" applyFill="1" applyBorder="1" applyAlignment="1">
      <alignment horizontal="center"/>
    </xf>
    <xf numFmtId="0" fontId="48" fillId="0" borderId="0" xfId="72" applyNumberFormat="1" applyFont="1" applyFill="1" applyBorder="1" applyAlignment="1">
      <alignment horizontal="center"/>
    </xf>
    <xf numFmtId="165" fontId="49" fillId="0" borderId="0" xfId="72" applyNumberFormat="1" applyFont="1" applyFill="1" applyBorder="1" applyAlignment="1">
      <alignment horizontal="center"/>
    </xf>
    <xf numFmtId="165" fontId="49" fillId="0" borderId="0" xfId="68" applyNumberFormat="1" applyFont="1" applyFill="1" applyBorder="1" applyAlignment="1"/>
    <xf numFmtId="174" fontId="44" fillId="0" borderId="0" xfId="0" applyNumberFormat="1" applyFont="1" applyBorder="1"/>
    <xf numFmtId="1" fontId="44" fillId="0" borderId="0" xfId="0" applyNumberFormat="1" applyFont="1" applyFill="1" applyBorder="1"/>
    <xf numFmtId="0" fontId="44" fillId="0" borderId="0" xfId="0" applyFont="1" applyBorder="1" applyAlignment="1">
      <alignment wrapText="1"/>
    </xf>
    <xf numFmtId="10" fontId="44" fillId="0" borderId="0" xfId="72" applyNumberFormat="1" applyFont="1" applyBorder="1"/>
    <xf numFmtId="4" fontId="44" fillId="0" borderId="0" xfId="72" applyNumberFormat="1" applyFont="1" applyBorder="1"/>
    <xf numFmtId="4" fontId="50" fillId="0" borderId="0" xfId="0" applyNumberFormat="1" applyFont="1" applyFill="1" applyBorder="1"/>
    <xf numFmtId="165" fontId="44" fillId="5" borderId="0" xfId="68" applyNumberFormat="1" applyFont="1" applyFill="1" applyBorder="1"/>
    <xf numFmtId="0" fontId="44" fillId="5" borderId="0" xfId="0" applyFont="1" applyFill="1" applyBorder="1"/>
    <xf numFmtId="165" fontId="44" fillId="0" borderId="0" xfId="72" applyNumberFormat="1" applyFont="1" applyFill="1" applyBorder="1"/>
    <xf numFmtId="9" fontId="44" fillId="0" borderId="0" xfId="72" applyFont="1" applyFill="1" applyBorder="1"/>
    <xf numFmtId="2" fontId="0" fillId="5" borderId="0" xfId="0" applyNumberFormat="1" applyFill="1" applyBorder="1"/>
    <xf numFmtId="0" fontId="15" fillId="5" borderId="0" xfId="0" applyFont="1" applyFill="1" applyBorder="1" applyAlignment="1">
      <alignment horizontal="center" vertical="center" wrapText="1"/>
    </xf>
    <xf numFmtId="1" fontId="0" fillId="5" borderId="0" xfId="0" applyNumberFormat="1" applyFill="1" applyBorder="1"/>
    <xf numFmtId="0" fontId="45" fillId="5" borderId="0" xfId="0" applyFont="1" applyFill="1" applyBorder="1" applyAlignment="1">
      <alignment horizontal="left" vertical="top" wrapText="1"/>
    </xf>
    <xf numFmtId="172" fontId="45" fillId="5" borderId="0" xfId="0" applyNumberFormat="1" applyFont="1" applyFill="1" applyBorder="1" applyAlignment="1">
      <alignment horizontal="right" vertical="top"/>
    </xf>
    <xf numFmtId="2" fontId="44" fillId="5" borderId="0" xfId="0" applyNumberFormat="1" applyFont="1" applyFill="1" applyBorder="1"/>
    <xf numFmtId="4" fontId="44" fillId="5" borderId="0" xfId="0" applyNumberFormat="1" applyFont="1" applyFill="1" applyBorder="1"/>
    <xf numFmtId="2" fontId="11" fillId="5" borderId="0" xfId="72" applyNumberFormat="1" applyFont="1" applyFill="1" applyBorder="1"/>
    <xf numFmtId="0" fontId="44" fillId="5" borderId="0" xfId="0" applyFont="1" applyFill="1" applyBorder="1" applyAlignment="1">
      <alignment horizontal="center" vertical="center" wrapText="1"/>
    </xf>
    <xf numFmtId="175" fontId="44" fillId="5" borderId="0" xfId="0" applyNumberFormat="1" applyFont="1" applyFill="1" applyBorder="1"/>
    <xf numFmtId="175" fontId="44" fillId="5" borderId="0" xfId="72" applyNumberFormat="1" applyFont="1" applyFill="1" applyBorder="1"/>
    <xf numFmtId="3" fontId="44" fillId="5" borderId="0" xfId="0" applyNumberFormat="1" applyFont="1" applyFill="1" applyBorder="1"/>
    <xf numFmtId="164" fontId="44" fillId="0" borderId="0" xfId="10" applyNumberFormat="1" applyFont="1" applyBorder="1"/>
    <xf numFmtId="164" fontId="44" fillId="0" borderId="0" xfId="0" applyNumberFormat="1" applyFont="1" applyBorder="1"/>
    <xf numFmtId="3" fontId="46" fillId="0" borderId="0" xfId="0" applyNumberFormat="1" applyFont="1" applyBorder="1"/>
    <xf numFmtId="3" fontId="44" fillId="0" borderId="0" xfId="0" applyNumberFormat="1" applyFont="1" applyBorder="1"/>
    <xf numFmtId="1" fontId="44" fillId="0" borderId="0" xfId="0" applyNumberFormat="1" applyFont="1" applyBorder="1"/>
    <xf numFmtId="171" fontId="44" fillId="0" borderId="0" xfId="10" applyNumberFormat="1" applyFont="1" applyFill="1" applyBorder="1" applyAlignment="1"/>
    <xf numFmtId="3" fontId="44" fillId="0" borderId="0" xfId="0" applyNumberFormat="1" applyFont="1" applyFill="1" applyBorder="1" applyAlignment="1"/>
    <xf numFmtId="0" fontId="44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165" fontId="44" fillId="0" borderId="0" xfId="0" applyNumberFormat="1" applyFont="1" applyBorder="1"/>
    <xf numFmtId="3" fontId="46" fillId="0" borderId="0" xfId="0" applyNumberFormat="1" applyFont="1" applyFill="1" applyBorder="1" applyAlignment="1"/>
    <xf numFmtId="0" fontId="44" fillId="5" borderId="0" xfId="12" applyFont="1" applyFill="1"/>
    <xf numFmtId="0" fontId="46" fillId="5" borderId="0" xfId="12" applyFont="1" applyFill="1" applyBorder="1"/>
    <xf numFmtId="0" fontId="44" fillId="5" borderId="0" xfId="12" applyFont="1" applyFill="1" applyBorder="1"/>
    <xf numFmtId="0" fontId="44" fillId="5" borderId="0" xfId="12" applyFont="1" applyFill="1" applyBorder="1" applyAlignment="1"/>
    <xf numFmtId="0" fontId="44" fillId="5" borderId="0" xfId="12" applyFont="1" applyFill="1" applyBorder="1" applyAlignment="1">
      <alignment horizontal="center" vertical="center"/>
    </xf>
    <xf numFmtId="176" fontId="44" fillId="5" borderId="0" xfId="9" applyNumberFormat="1" applyFont="1" applyFill="1" applyBorder="1"/>
    <xf numFmtId="176" fontId="44" fillId="5" borderId="0" xfId="9" applyNumberFormat="1" applyFont="1" applyFill="1" applyBorder="1" applyAlignment="1">
      <alignment horizontal="right"/>
    </xf>
    <xf numFmtId="0" fontId="44" fillId="5" borderId="0" xfId="12" applyFont="1" applyFill="1" applyBorder="1" applyAlignment="1">
      <alignment horizontal="right"/>
    </xf>
    <xf numFmtId="9" fontId="44" fillId="5" borderId="0" xfId="12" applyNumberFormat="1" applyFont="1" applyFill="1" applyBorder="1" applyAlignment="1">
      <alignment horizontal="center" vertical="center"/>
    </xf>
    <xf numFmtId="176" fontId="44" fillId="5" borderId="0" xfId="9" applyNumberFormat="1" applyFont="1" applyFill="1" applyBorder="1" applyAlignment="1">
      <alignment horizontal="center"/>
    </xf>
    <xf numFmtId="176" fontId="44" fillId="5" borderId="0" xfId="2" applyNumberFormat="1" applyFont="1" applyFill="1" applyBorder="1"/>
    <xf numFmtId="0" fontId="0" fillId="5" borderId="0" xfId="0" applyFill="1" applyAlignment="1">
      <alignment vertical="center"/>
    </xf>
    <xf numFmtId="0" fontId="13" fillId="5" borderId="109" xfId="0" applyFont="1" applyFill="1" applyBorder="1" applyAlignment="1">
      <alignment vertical="center"/>
    </xf>
    <xf numFmtId="175" fontId="0" fillId="5" borderId="110" xfId="0" applyNumberFormat="1" applyFill="1" applyBorder="1" applyAlignment="1">
      <alignment horizontal="right" vertical="center"/>
    </xf>
    <xf numFmtId="175" fontId="0" fillId="5" borderId="111" xfId="0" applyNumberFormat="1" applyFill="1" applyBorder="1" applyAlignment="1">
      <alignment horizontal="right" vertical="center"/>
    </xf>
    <xf numFmtId="175" fontId="0" fillId="5" borderId="112" xfId="0" applyNumberFormat="1" applyFill="1" applyBorder="1" applyAlignment="1">
      <alignment horizontal="right" vertical="center"/>
    </xf>
    <xf numFmtId="175" fontId="3" fillId="5" borderId="113" xfId="0" applyNumberFormat="1" applyFont="1" applyFill="1" applyBorder="1" applyAlignment="1">
      <alignment horizontal="right" vertical="center"/>
    </xf>
    <xf numFmtId="9" fontId="11" fillId="5" borderId="114" xfId="72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175" fontId="0" fillId="5" borderId="109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3" fillId="5" borderId="115" xfId="0" applyFont="1" applyFill="1" applyBorder="1" applyAlignment="1">
      <alignment vertical="center"/>
    </xf>
    <xf numFmtId="175" fontId="0" fillId="5" borderId="116" xfId="0" applyNumberFormat="1" applyFill="1" applyBorder="1" applyAlignment="1">
      <alignment horizontal="right" vertical="center"/>
    </xf>
    <xf numFmtId="175" fontId="0" fillId="5" borderId="117" xfId="0" applyNumberFormat="1" applyFill="1" applyBorder="1" applyAlignment="1">
      <alignment horizontal="right" vertical="center"/>
    </xf>
    <xf numFmtId="175" fontId="0" fillId="5" borderId="118" xfId="0" applyNumberFormat="1" applyFill="1" applyBorder="1" applyAlignment="1">
      <alignment horizontal="right" vertical="center"/>
    </xf>
    <xf numFmtId="175" fontId="3" fillId="5" borderId="119" xfId="0" applyNumberFormat="1" applyFont="1" applyFill="1" applyBorder="1" applyAlignment="1">
      <alignment horizontal="right" vertical="center"/>
    </xf>
    <xf numFmtId="9" fontId="11" fillId="5" borderId="120" xfId="72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175" fontId="0" fillId="5" borderId="115" xfId="0" applyNumberForma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13" fillId="5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165" fontId="17" fillId="5" borderId="0" xfId="72" applyNumberFormat="1" applyFont="1" applyFill="1" applyBorder="1" applyAlignment="1">
      <alignment horizontal="center" vertical="center"/>
    </xf>
    <xf numFmtId="165" fontId="17" fillId="0" borderId="0" xfId="72" applyNumberFormat="1" applyFont="1" applyFill="1" applyBorder="1" applyAlignment="1">
      <alignment horizontal="center" vertical="center"/>
    </xf>
    <xf numFmtId="4" fontId="13" fillId="5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13" fillId="5" borderId="121" xfId="0" applyFont="1" applyFill="1" applyBorder="1" applyAlignment="1">
      <alignment vertical="center"/>
    </xf>
    <xf numFmtId="175" fontId="0" fillId="5" borderId="122" xfId="0" applyNumberFormat="1" applyFill="1" applyBorder="1" applyAlignment="1">
      <alignment horizontal="right" vertical="center"/>
    </xf>
    <xf numFmtId="175" fontId="0" fillId="5" borderId="123" xfId="0" applyNumberFormat="1" applyFill="1" applyBorder="1" applyAlignment="1">
      <alignment horizontal="right" vertical="center"/>
    </xf>
    <xf numFmtId="175" fontId="0" fillId="5" borderId="124" xfId="0" applyNumberFormat="1" applyFill="1" applyBorder="1" applyAlignment="1">
      <alignment horizontal="right" vertical="center"/>
    </xf>
    <xf numFmtId="175" fontId="3" fillId="5" borderId="125" xfId="0" applyNumberFormat="1" applyFont="1" applyFill="1" applyBorder="1" applyAlignment="1">
      <alignment horizontal="right" vertical="center"/>
    </xf>
    <xf numFmtId="9" fontId="11" fillId="5" borderId="126" xfId="72" applyFont="1" applyFill="1" applyBorder="1" applyAlignment="1">
      <alignment vertical="center"/>
    </xf>
    <xf numFmtId="175" fontId="0" fillId="5" borderId="121" xfId="0" applyNumberFormat="1" applyFill="1" applyBorder="1" applyAlignment="1">
      <alignment horizontal="right" vertical="center"/>
    </xf>
    <xf numFmtId="175" fontId="3" fillId="5" borderId="44" xfId="0" applyNumberFormat="1" applyFont="1" applyFill="1" applyBorder="1" applyAlignment="1">
      <alignment horizontal="right" vertical="center"/>
    </xf>
    <xf numFmtId="175" fontId="3" fillId="5" borderId="45" xfId="0" applyNumberFormat="1" applyFont="1" applyFill="1" applyBorder="1" applyAlignment="1">
      <alignment horizontal="right" vertical="center"/>
    </xf>
    <xf numFmtId="175" fontId="3" fillId="5" borderId="46" xfId="0" applyNumberFormat="1" applyFont="1" applyFill="1" applyBorder="1" applyAlignment="1">
      <alignment horizontal="right" vertical="center"/>
    </xf>
    <xf numFmtId="175" fontId="3" fillId="5" borderId="47" xfId="0" applyNumberFormat="1" applyFont="1" applyFill="1" applyBorder="1" applyAlignment="1">
      <alignment horizontal="right" vertical="center"/>
    </xf>
    <xf numFmtId="175" fontId="3" fillId="5" borderId="28" xfId="0" applyNumberFormat="1" applyFont="1" applyFill="1" applyBorder="1" applyAlignment="1">
      <alignment horizontal="right" vertical="center"/>
    </xf>
    <xf numFmtId="9" fontId="3" fillId="5" borderId="127" xfId="72" applyFont="1" applyFill="1" applyBorder="1" applyAlignment="1">
      <alignment vertical="center"/>
    </xf>
    <xf numFmtId="9" fontId="3" fillId="5" borderId="128" xfId="72" applyFont="1" applyFill="1" applyBorder="1" applyAlignment="1">
      <alignment vertical="center"/>
    </xf>
    <xf numFmtId="9" fontId="3" fillId="5" borderId="129" xfId="72" applyFont="1" applyFill="1" applyBorder="1" applyAlignment="1">
      <alignment vertical="center"/>
    </xf>
    <xf numFmtId="2" fontId="0" fillId="5" borderId="130" xfId="0" applyNumberFormat="1" applyFill="1" applyBorder="1" applyAlignment="1">
      <alignment vertical="center"/>
    </xf>
    <xf numFmtId="2" fontId="0" fillId="5" borderId="7" xfId="0" applyNumberFormat="1" applyFill="1" applyBorder="1" applyAlignment="1">
      <alignment vertical="center"/>
    </xf>
    <xf numFmtId="9" fontId="3" fillId="5" borderId="4" xfId="72" applyFont="1" applyFill="1" applyBorder="1" applyAlignment="1">
      <alignment vertical="center"/>
    </xf>
    <xf numFmtId="0" fontId="35" fillId="5" borderId="0" xfId="0" applyFont="1" applyFill="1" applyAlignment="1">
      <alignment vertical="center"/>
    </xf>
    <xf numFmtId="174" fontId="7" fillId="5" borderId="110" xfId="0" applyNumberFormat="1" applyFont="1" applyFill="1" applyBorder="1" applyAlignment="1">
      <alignment vertical="center"/>
    </xf>
    <xf numFmtId="174" fontId="7" fillId="5" borderId="111" xfId="0" applyNumberFormat="1" applyFont="1" applyFill="1" applyBorder="1" applyAlignment="1">
      <alignment vertical="center"/>
    </xf>
    <xf numFmtId="174" fontId="7" fillId="5" borderId="131" xfId="0" applyNumberFormat="1" applyFont="1" applyFill="1" applyBorder="1" applyAlignment="1">
      <alignment vertical="center"/>
    </xf>
    <xf numFmtId="174" fontId="23" fillId="5" borderId="132" xfId="0" applyNumberFormat="1" applyFont="1" applyFill="1" applyBorder="1" applyAlignment="1">
      <alignment vertical="center"/>
    </xf>
    <xf numFmtId="9" fontId="25" fillId="5" borderId="114" xfId="72" applyFont="1" applyFill="1" applyBorder="1" applyAlignment="1">
      <alignment vertical="center"/>
    </xf>
    <xf numFmtId="173" fontId="34" fillId="5" borderId="0" xfId="0" applyNumberFormat="1" applyFont="1" applyFill="1" applyBorder="1" applyAlignment="1">
      <alignment horizontal="right" vertical="center"/>
    </xf>
    <xf numFmtId="174" fontId="7" fillId="5" borderId="109" xfId="0" applyNumberFormat="1" applyFont="1" applyFill="1" applyBorder="1" applyAlignment="1">
      <alignment vertical="center"/>
    </xf>
    <xf numFmtId="174" fontId="7" fillId="5" borderId="116" xfId="0" applyNumberFormat="1" applyFont="1" applyFill="1" applyBorder="1" applyAlignment="1">
      <alignment vertical="center"/>
    </xf>
    <xf numFmtId="174" fontId="7" fillId="5" borderId="117" xfId="0" applyNumberFormat="1" applyFont="1" applyFill="1" applyBorder="1" applyAlignment="1">
      <alignment vertical="center"/>
    </xf>
    <xf numFmtId="174" fontId="7" fillId="5" borderId="133" xfId="0" applyNumberFormat="1" applyFont="1" applyFill="1" applyBorder="1" applyAlignment="1">
      <alignment vertical="center"/>
    </xf>
    <xf numFmtId="174" fontId="23" fillId="5" borderId="134" xfId="0" applyNumberFormat="1" applyFont="1" applyFill="1" applyBorder="1" applyAlignment="1">
      <alignment vertical="center"/>
    </xf>
    <xf numFmtId="9" fontId="25" fillId="5" borderId="120" xfId="72" applyFont="1" applyFill="1" applyBorder="1" applyAlignment="1">
      <alignment vertical="center"/>
    </xf>
    <xf numFmtId="174" fontId="7" fillId="5" borderId="115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173" fontId="34" fillId="5" borderId="0" xfId="72" applyNumberFormat="1" applyFont="1" applyFill="1" applyBorder="1" applyAlignment="1">
      <alignment horizontal="right" vertical="center"/>
    </xf>
    <xf numFmtId="2" fontId="3" fillId="0" borderId="0" xfId="0" applyNumberFormat="1" applyFont="1" applyAlignment="1">
      <alignment vertical="center"/>
    </xf>
    <xf numFmtId="174" fontId="7" fillId="5" borderId="122" xfId="0" applyNumberFormat="1" applyFont="1" applyFill="1" applyBorder="1" applyAlignment="1">
      <alignment vertical="center"/>
    </xf>
    <xf numFmtId="174" fontId="7" fillId="5" borderId="123" xfId="0" applyNumberFormat="1" applyFont="1" applyFill="1" applyBorder="1" applyAlignment="1">
      <alignment vertical="center"/>
    </xf>
    <xf numFmtId="174" fontId="7" fillId="5" borderId="135" xfId="0" applyNumberFormat="1" applyFont="1" applyFill="1" applyBorder="1" applyAlignment="1">
      <alignment vertical="center"/>
    </xf>
    <xf numFmtId="174" fontId="23" fillId="5" borderId="136" xfId="0" applyNumberFormat="1" applyFont="1" applyFill="1" applyBorder="1" applyAlignment="1">
      <alignment vertical="center"/>
    </xf>
    <xf numFmtId="9" fontId="25" fillId="5" borderId="126" xfId="72" applyFont="1" applyFill="1" applyBorder="1" applyAlignment="1">
      <alignment vertical="center"/>
    </xf>
    <xf numFmtId="174" fontId="7" fillId="5" borderId="121" xfId="0" applyNumberFormat="1" applyFont="1" applyFill="1" applyBorder="1" applyAlignment="1">
      <alignment vertical="center"/>
    </xf>
    <xf numFmtId="9" fontId="3" fillId="5" borderId="137" xfId="72" applyFont="1" applyFill="1" applyBorder="1" applyAlignment="1">
      <alignment vertical="center"/>
    </xf>
    <xf numFmtId="2" fontId="0" fillId="5" borderId="138" xfId="0" applyNumberFormat="1" applyFill="1" applyBorder="1" applyAlignment="1">
      <alignment vertical="center"/>
    </xf>
    <xf numFmtId="9" fontId="25" fillId="5" borderId="114" xfId="72" applyFont="1" applyFill="1" applyBorder="1" applyAlignment="1">
      <alignment horizontal="right" vertical="center"/>
    </xf>
    <xf numFmtId="174" fontId="7" fillId="5" borderId="109" xfId="0" applyNumberFormat="1" applyFont="1" applyFill="1" applyBorder="1" applyAlignment="1">
      <alignment horizontal="right" vertical="center"/>
    </xf>
    <xf numFmtId="4" fontId="36" fillId="5" borderId="0" xfId="0" applyNumberFormat="1" applyFont="1" applyFill="1" applyBorder="1" applyAlignment="1">
      <alignment horizontal="center" vertical="center"/>
    </xf>
    <xf numFmtId="9" fontId="25" fillId="5" borderId="120" xfId="72" applyFont="1" applyFill="1" applyBorder="1" applyAlignment="1">
      <alignment horizontal="right" vertical="center"/>
    </xf>
    <xf numFmtId="174" fontId="7" fillId="5" borderId="115" xfId="0" applyNumberFormat="1" applyFont="1" applyFill="1" applyBorder="1" applyAlignment="1">
      <alignment horizontal="right" vertical="center"/>
    </xf>
    <xf numFmtId="9" fontId="25" fillId="5" borderId="126" xfId="72" applyFont="1" applyFill="1" applyBorder="1" applyAlignment="1">
      <alignment horizontal="right" vertical="center"/>
    </xf>
    <xf numFmtId="174" fontId="7" fillId="5" borderId="121" xfId="0" applyNumberFormat="1" applyFont="1" applyFill="1" applyBorder="1" applyAlignment="1">
      <alignment horizontal="right" vertical="center"/>
    </xf>
    <xf numFmtId="9" fontId="25" fillId="5" borderId="29" xfId="72" applyFont="1" applyFill="1" applyBorder="1" applyAlignment="1">
      <alignment horizontal="right" vertical="center"/>
    </xf>
    <xf numFmtId="165" fontId="33" fillId="5" borderId="0" xfId="72" applyNumberFormat="1" applyFont="1" applyFill="1" applyBorder="1" applyAlignment="1">
      <alignment horizontal="center" vertical="center"/>
    </xf>
    <xf numFmtId="4" fontId="0" fillId="5" borderId="110" xfId="0" applyNumberFormat="1" applyFill="1" applyBorder="1" applyAlignment="1">
      <alignment vertical="center"/>
    </xf>
    <xf numFmtId="4" fontId="0" fillId="5" borderId="111" xfId="0" applyNumberFormat="1" applyFill="1" applyBorder="1" applyAlignment="1">
      <alignment vertical="center"/>
    </xf>
    <xf numFmtId="4" fontId="0" fillId="5" borderId="112" xfId="0" applyNumberFormat="1" applyFill="1" applyBorder="1" applyAlignment="1">
      <alignment vertical="center"/>
    </xf>
    <xf numFmtId="4" fontId="3" fillId="5" borderId="113" xfId="0" applyNumberFormat="1" applyFont="1" applyFill="1" applyBorder="1" applyAlignment="1">
      <alignment vertical="center"/>
    </xf>
    <xf numFmtId="4" fontId="0" fillId="5" borderId="132" xfId="0" applyNumberFormat="1" applyFill="1" applyBorder="1" applyAlignment="1">
      <alignment vertical="center"/>
    </xf>
    <xf numFmtId="0" fontId="3" fillId="0" borderId="139" xfId="0" applyFont="1" applyBorder="1" applyAlignment="1">
      <alignment vertical="center"/>
    </xf>
    <xf numFmtId="2" fontId="3" fillId="0" borderId="139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4" fontId="0" fillId="5" borderId="116" xfId="0" applyNumberFormat="1" applyFill="1" applyBorder="1" applyAlignment="1">
      <alignment vertical="center"/>
    </xf>
    <xf numFmtId="4" fontId="0" fillId="5" borderId="117" xfId="0" applyNumberFormat="1" applyFill="1" applyBorder="1" applyAlignment="1">
      <alignment vertical="center"/>
    </xf>
    <xf numFmtId="4" fontId="0" fillId="5" borderId="118" xfId="0" applyNumberFormat="1" applyFill="1" applyBorder="1" applyAlignment="1">
      <alignment vertical="center"/>
    </xf>
    <xf numFmtId="4" fontId="3" fillId="5" borderId="119" xfId="0" applyNumberFormat="1" applyFont="1" applyFill="1" applyBorder="1" applyAlignment="1">
      <alignment vertical="center"/>
    </xf>
    <xf numFmtId="4" fontId="0" fillId="5" borderId="134" xfId="0" applyNumberFormat="1" applyFill="1" applyBorder="1" applyAlignment="1">
      <alignment vertical="center"/>
    </xf>
    <xf numFmtId="0" fontId="28" fillId="0" borderId="139" xfId="19" applyBorder="1" applyAlignment="1">
      <alignment vertical="center"/>
    </xf>
    <xf numFmtId="2" fontId="28" fillId="0" borderId="139" xfId="20" applyNumberFormat="1" applyBorder="1" applyAlignment="1">
      <alignment vertical="center"/>
    </xf>
    <xf numFmtId="0" fontId="0" fillId="5" borderId="0" xfId="0" applyFill="1" applyBorder="1" applyAlignment="1">
      <alignment vertical="center"/>
    </xf>
    <xf numFmtId="3" fontId="0" fillId="5" borderId="0" xfId="0" applyNumberFormat="1" applyFill="1" applyAlignment="1">
      <alignment vertical="center"/>
    </xf>
    <xf numFmtId="2" fontId="0" fillId="0" borderId="0" xfId="0" applyNumberFormat="1" applyBorder="1" applyAlignment="1">
      <alignment vertical="center"/>
    </xf>
    <xf numFmtId="165" fontId="17" fillId="5" borderId="0" xfId="69" applyNumberFormat="1" applyFont="1" applyFill="1" applyBorder="1" applyAlignment="1">
      <alignment horizontal="center" vertical="center"/>
    </xf>
    <xf numFmtId="165" fontId="17" fillId="0" borderId="0" xfId="69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3" fillId="5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2" fontId="0" fillId="0" borderId="0" xfId="0" applyNumberForma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" fontId="0" fillId="5" borderId="122" xfId="0" applyNumberFormat="1" applyFill="1" applyBorder="1" applyAlignment="1">
      <alignment vertical="center"/>
    </xf>
    <xf numFmtId="4" fontId="0" fillId="5" borderId="123" xfId="0" applyNumberFormat="1" applyFill="1" applyBorder="1" applyAlignment="1">
      <alignment vertical="center"/>
    </xf>
    <xf numFmtId="4" fontId="0" fillId="5" borderId="124" xfId="0" applyNumberFormat="1" applyFill="1" applyBorder="1" applyAlignment="1">
      <alignment vertical="center"/>
    </xf>
    <xf numFmtId="4" fontId="3" fillId="5" borderId="125" xfId="0" applyNumberFormat="1" applyFont="1" applyFill="1" applyBorder="1" applyAlignment="1">
      <alignment vertical="center"/>
    </xf>
    <xf numFmtId="4" fontId="0" fillId="5" borderId="136" xfId="0" applyNumberFormat="1" applyFill="1" applyBorder="1" applyAlignment="1">
      <alignment vertical="center"/>
    </xf>
    <xf numFmtId="0" fontId="44" fillId="5" borderId="0" xfId="12" applyFont="1" applyFill="1" applyBorder="1" applyAlignment="1">
      <alignment horizontal="left"/>
    </xf>
    <xf numFmtId="43" fontId="44" fillId="5" borderId="0" xfId="12" applyNumberFormat="1" applyFont="1" applyFill="1" applyBorder="1"/>
    <xf numFmtId="0" fontId="46" fillId="5" borderId="0" xfId="12" applyFont="1" applyFill="1" applyBorder="1" applyAlignment="1">
      <alignment horizontal="left"/>
    </xf>
    <xf numFmtId="43" fontId="46" fillId="5" borderId="0" xfId="12" applyNumberFormat="1" applyFont="1" applyFill="1" applyBorder="1"/>
    <xf numFmtId="9" fontId="44" fillId="5" borderId="0" xfId="12" applyNumberFormat="1" applyFont="1" applyFill="1" applyBorder="1" applyAlignment="1">
      <alignment horizontal="center"/>
    </xf>
    <xf numFmtId="9" fontId="44" fillId="5" borderId="0" xfId="12" applyNumberFormat="1" applyFont="1" applyFill="1" applyBorder="1"/>
    <xf numFmtId="9" fontId="44" fillId="5" borderId="0" xfId="12" applyNumberFormat="1" applyFont="1" applyFill="1"/>
    <xf numFmtId="0" fontId="44" fillId="5" borderId="0" xfId="0" applyFont="1" applyFill="1" applyBorder="1" applyAlignment="1">
      <alignment horizontal="left"/>
    </xf>
    <xf numFmtId="43" fontId="44" fillId="5" borderId="0" xfId="0" applyNumberFormat="1" applyFont="1" applyFill="1" applyBorder="1"/>
    <xf numFmtId="1" fontId="44" fillId="5" borderId="0" xfId="12" applyNumberFormat="1" applyFont="1" applyFill="1" applyBorder="1"/>
    <xf numFmtId="43" fontId="44" fillId="5" borderId="0" xfId="12" applyNumberFormat="1" applyFont="1" applyFill="1"/>
    <xf numFmtId="0" fontId="47" fillId="5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4" fontId="45" fillId="0" borderId="0" xfId="67" applyNumberFormat="1" applyFont="1" applyFill="1" applyBorder="1" applyAlignment="1">
      <alignment horizontal="center" wrapText="1"/>
    </xf>
    <xf numFmtId="0" fontId="45" fillId="0" borderId="0" xfId="0" applyFont="1" applyBorder="1" applyAlignment="1">
      <alignment horizontal="right" vertical="top" wrapText="1"/>
    </xf>
    <xf numFmtId="4" fontId="45" fillId="0" borderId="0" xfId="67" applyNumberFormat="1" applyFont="1" applyFill="1" applyBorder="1" applyAlignment="1">
      <alignment horizontal="right" vertical="top"/>
    </xf>
    <xf numFmtId="4" fontId="45" fillId="5" borderId="0" xfId="67" applyNumberFormat="1" applyFont="1" applyFill="1" applyBorder="1" applyAlignment="1">
      <alignment horizontal="center" wrapText="1"/>
    </xf>
    <xf numFmtId="4" fontId="45" fillId="5" borderId="0" xfId="67" applyNumberFormat="1" applyFont="1" applyFill="1" applyBorder="1" applyAlignment="1">
      <alignment horizontal="right" vertical="top"/>
    </xf>
    <xf numFmtId="0" fontId="45" fillId="5" borderId="0" xfId="62" applyFont="1" applyFill="1" applyBorder="1" applyAlignment="1">
      <alignment wrapText="1"/>
    </xf>
    <xf numFmtId="0" fontId="45" fillId="5" borderId="0" xfId="62" applyFont="1" applyFill="1" applyBorder="1" applyAlignment="1">
      <alignment horizontal="left" vertical="top" wrapText="1"/>
    </xf>
    <xf numFmtId="0" fontId="0" fillId="0" borderId="0" xfId="0" applyAlignment="1">
      <alignment textRotation="90"/>
    </xf>
    <xf numFmtId="0" fontId="0" fillId="5" borderId="0" xfId="0" applyFill="1" applyAlignment="1">
      <alignment horizontal="center"/>
    </xf>
    <xf numFmtId="4" fontId="27" fillId="5" borderId="0" xfId="2" applyNumberFormat="1" applyFont="1" applyFill="1" applyAlignment="1">
      <alignment horizontal="center"/>
    </xf>
    <xf numFmtId="4" fontId="1" fillId="5" borderId="0" xfId="2" applyNumberFormat="1" applyFont="1" applyFill="1" applyAlignment="1">
      <alignment horizontal="center"/>
    </xf>
    <xf numFmtId="170" fontId="1" fillId="5" borderId="0" xfId="2" applyNumberFormat="1" applyFont="1" applyFill="1"/>
    <xf numFmtId="4" fontId="45" fillId="0" borderId="0" xfId="67" applyNumberFormat="1" applyFont="1" applyFill="1" applyBorder="1" applyAlignment="1">
      <alignment horizontal="center" wrapText="1"/>
    </xf>
    <xf numFmtId="0" fontId="44" fillId="0" borderId="0" xfId="0" applyFont="1" applyBorder="1"/>
    <xf numFmtId="3" fontId="50" fillId="5" borderId="0" xfId="12" applyNumberFormat="1" applyFont="1" applyFill="1" applyBorder="1" applyAlignment="1">
      <alignment horizontal="right"/>
    </xf>
    <xf numFmtId="43" fontId="44" fillId="7" borderId="0" xfId="0" applyNumberFormat="1" applyFont="1" applyFill="1" applyBorder="1"/>
    <xf numFmtId="0" fontId="45" fillId="0" borderId="0" xfId="63" applyFont="1" applyBorder="1" applyAlignment="1"/>
    <xf numFmtId="4" fontId="45" fillId="0" borderId="0" xfId="67" applyNumberFormat="1" applyFont="1" applyFill="1" applyBorder="1" applyAlignment="1"/>
    <xf numFmtId="4" fontId="45" fillId="0" borderId="0" xfId="67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left" vertical="top"/>
    </xf>
    <xf numFmtId="4" fontId="45" fillId="0" borderId="0" xfId="67" applyNumberFormat="1" applyFont="1" applyFill="1" applyBorder="1" applyAlignment="1">
      <alignment horizontal="left" vertical="top"/>
    </xf>
    <xf numFmtId="0" fontId="44" fillId="0" borderId="0" xfId="0" applyFont="1" applyFill="1"/>
    <xf numFmtId="0" fontId="44" fillId="0" borderId="0" xfId="0" applyFont="1"/>
    <xf numFmtId="175" fontId="44" fillId="0" borderId="0" xfId="0" applyNumberFormat="1" applyFont="1"/>
    <xf numFmtId="175" fontId="44" fillId="0" borderId="0" xfId="0" applyNumberFormat="1" applyFont="1" applyFill="1"/>
    <xf numFmtId="0" fontId="45" fillId="5" borderId="0" xfId="65" applyFont="1" applyFill="1" applyBorder="1" applyAlignment="1"/>
    <xf numFmtId="4" fontId="45" fillId="5" borderId="0" xfId="67" applyNumberFormat="1" applyFont="1" applyFill="1" applyBorder="1" applyAlignment="1"/>
    <xf numFmtId="4" fontId="45" fillId="5" borderId="0" xfId="67" applyNumberFormat="1" applyFont="1" applyFill="1" applyBorder="1" applyAlignment="1">
      <alignment horizontal="center"/>
    </xf>
    <xf numFmtId="0" fontId="45" fillId="5" borderId="0" xfId="65" applyFont="1" applyFill="1" applyBorder="1" applyAlignment="1">
      <alignment horizontal="left" vertical="top"/>
    </xf>
    <xf numFmtId="4" fontId="45" fillId="5" borderId="0" xfId="67" applyNumberFormat="1" applyFont="1" applyFill="1" applyBorder="1" applyAlignment="1">
      <alignment horizontal="left" vertical="top"/>
    </xf>
    <xf numFmtId="0" fontId="44" fillId="0" borderId="0" xfId="0" applyFont="1" applyFill="1" applyBorder="1" applyAlignment="1"/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 wrapText="1"/>
    </xf>
    <xf numFmtId="4" fontId="45" fillId="0" borderId="0" xfId="0" applyNumberFormat="1" applyFont="1" applyFill="1" applyBorder="1" applyAlignment="1">
      <alignment horizontal="right" vertical="top"/>
    </xf>
    <xf numFmtId="0" fontId="44" fillId="0" borderId="0" xfId="0" applyFont="1" applyFill="1" applyBorder="1" applyAlignment="1">
      <alignment horizontal="center"/>
    </xf>
    <xf numFmtId="169" fontId="44" fillId="0" borderId="0" xfId="0" applyNumberFormat="1" applyFont="1" applyFill="1" applyBorder="1"/>
    <xf numFmtId="4" fontId="44" fillId="0" borderId="0" xfId="0" applyNumberFormat="1" applyFont="1" applyFill="1"/>
    <xf numFmtId="1" fontId="44" fillId="0" borderId="0" xfId="0" applyNumberFormat="1" applyFont="1" applyFill="1"/>
    <xf numFmtId="2" fontId="44" fillId="0" borderId="0" xfId="0" applyNumberFormat="1" applyFont="1"/>
    <xf numFmtId="9" fontId="44" fillId="0" borderId="0" xfId="72" applyFont="1"/>
    <xf numFmtId="0" fontId="46" fillId="0" borderId="0" xfId="0" applyFont="1" applyFill="1" applyBorder="1" applyAlignment="1">
      <alignment horizontal="right" vertical="center"/>
    </xf>
    <xf numFmtId="0" fontId="51" fillId="0" borderId="0" xfId="62" applyFont="1" applyFill="1" applyBorder="1" applyAlignment="1">
      <alignment vertical="center" wrapText="1"/>
    </xf>
    <xf numFmtId="0" fontId="45" fillId="0" borderId="0" xfId="62" applyFont="1" applyFill="1" applyBorder="1" applyAlignment="1">
      <alignment wrapText="1"/>
    </xf>
    <xf numFmtId="0" fontId="45" fillId="0" borderId="0" xfId="62" applyFont="1" applyFill="1" applyBorder="1" applyAlignment="1">
      <alignment horizontal="center" wrapText="1"/>
    </xf>
    <xf numFmtId="0" fontId="45" fillId="0" borderId="0" xfId="62" applyFont="1" applyFill="1" applyBorder="1" applyAlignment="1">
      <alignment horizontal="left" vertical="top" wrapText="1"/>
    </xf>
    <xf numFmtId="4" fontId="45" fillId="0" borderId="0" xfId="62" applyNumberFormat="1" applyFont="1" applyFill="1" applyBorder="1" applyAlignment="1">
      <alignment horizontal="right" vertical="top"/>
    </xf>
    <xf numFmtId="179" fontId="44" fillId="0" borderId="0" xfId="2" applyNumberFormat="1" applyFont="1" applyFill="1" applyBorder="1"/>
    <xf numFmtId="0" fontId="44" fillId="0" borderId="0" xfId="62" applyFont="1" applyFill="1"/>
    <xf numFmtId="0" fontId="44" fillId="0" borderId="0" xfId="0" applyFont="1" applyFill="1" applyAlignment="1"/>
    <xf numFmtId="4" fontId="44" fillId="0" borderId="51" xfId="0" applyNumberFormat="1" applyFont="1" applyFill="1" applyBorder="1"/>
    <xf numFmtId="9" fontId="44" fillId="0" borderId="0" xfId="72" applyNumberFormat="1" applyFont="1" applyFill="1"/>
    <xf numFmtId="4" fontId="46" fillId="0" borderId="0" xfId="0" applyNumberFormat="1" applyFont="1" applyBorder="1"/>
    <xf numFmtId="0" fontId="44" fillId="0" borderId="0" xfId="57" applyFont="1" applyFill="1" applyBorder="1"/>
    <xf numFmtId="4" fontId="44" fillId="0" borderId="0" xfId="29" applyNumberFormat="1" applyFont="1" applyFill="1" applyBorder="1"/>
    <xf numFmtId="0" fontId="44" fillId="0" borderId="0" xfId="23" applyFont="1" applyFill="1" applyBorder="1"/>
    <xf numFmtId="0" fontId="44" fillId="0" borderId="0" xfId="0" applyFont="1" applyFill="1" applyBorder="1" applyAlignment="1">
      <alignment horizontal="left" vertical="center" wrapText="1"/>
    </xf>
    <xf numFmtId="4" fontId="44" fillId="0" borderId="0" xfId="31" applyNumberFormat="1" applyFont="1" applyFill="1" applyBorder="1" applyAlignment="1">
      <alignment vertical="center"/>
    </xf>
    <xf numFmtId="0" fontId="44" fillId="0" borderId="0" xfId="27" applyFont="1" applyFill="1" applyBorder="1"/>
    <xf numFmtId="4" fontId="44" fillId="0" borderId="0" xfId="33" applyNumberFormat="1" applyFont="1" applyFill="1" applyBorder="1"/>
    <xf numFmtId="0" fontId="46" fillId="0" borderId="0" xfId="57" applyFont="1" applyFill="1" applyBorder="1"/>
    <xf numFmtId="4" fontId="46" fillId="0" borderId="0" xfId="29" applyNumberFormat="1" applyFont="1" applyFill="1" applyBorder="1"/>
    <xf numFmtId="0" fontId="44" fillId="0" borderId="0" xfId="35" applyFont="1" applyFill="1" applyBorder="1"/>
    <xf numFmtId="4" fontId="44" fillId="0" borderId="0" xfId="37" applyNumberFormat="1" applyFont="1" applyFill="1" applyBorder="1"/>
    <xf numFmtId="4" fontId="44" fillId="0" borderId="0" xfId="41" applyNumberFormat="1" applyFont="1" applyFill="1" applyBorder="1"/>
    <xf numFmtId="0" fontId="46" fillId="0" borderId="0" xfId="0" applyFont="1" applyFill="1" applyBorder="1" applyAlignment="1">
      <alignment horizontal="left" vertical="center" wrapText="1"/>
    </xf>
    <xf numFmtId="4" fontId="46" fillId="0" borderId="0" xfId="39" applyNumberFormat="1" applyFont="1" applyFill="1" applyBorder="1" applyAlignment="1">
      <alignment vertical="center"/>
    </xf>
    <xf numFmtId="4" fontId="0" fillId="5" borderId="41" xfId="0" applyNumberFormat="1" applyFill="1" applyBorder="1" applyAlignment="1">
      <alignment horizontal="right" indent="1"/>
    </xf>
    <xf numFmtId="4" fontId="0" fillId="5" borderId="140" xfId="0" applyNumberFormat="1" applyFill="1" applyBorder="1" applyAlignment="1">
      <alignment horizontal="right" indent="1"/>
    </xf>
    <xf numFmtId="4" fontId="0" fillId="5" borderId="30" xfId="0" applyNumberFormat="1" applyFill="1" applyBorder="1" applyAlignment="1">
      <alignment horizontal="right" indent="1"/>
    </xf>
    <xf numFmtId="4" fontId="0" fillId="5" borderId="25" xfId="0" applyNumberFormat="1" applyFill="1" applyBorder="1" applyAlignment="1">
      <alignment horizontal="right" indent="1"/>
    </xf>
    <xf numFmtId="4" fontId="0" fillId="5" borderId="43" xfId="0" applyNumberFormat="1" applyFill="1" applyBorder="1" applyAlignment="1">
      <alignment horizontal="right" indent="1"/>
    </xf>
    <xf numFmtId="4" fontId="0" fillId="5" borderId="22" xfId="0" applyNumberFormat="1" applyFill="1" applyBorder="1" applyAlignment="1">
      <alignment horizontal="right" indent="1"/>
    </xf>
    <xf numFmtId="4" fontId="0" fillId="5" borderId="42" xfId="0" applyNumberFormat="1" applyFill="1" applyBorder="1" applyAlignment="1">
      <alignment horizontal="right" indent="1"/>
    </xf>
    <xf numFmtId="4" fontId="0" fillId="5" borderId="31" xfId="0" applyNumberFormat="1" applyFill="1" applyBorder="1" applyAlignment="1">
      <alignment horizontal="right" indent="1"/>
    </xf>
    <xf numFmtId="4" fontId="0" fillId="5" borderId="25" xfId="0" applyNumberFormat="1" applyFill="1" applyBorder="1" applyAlignment="1">
      <alignment horizontal="right" vertical="center" indent="1"/>
    </xf>
    <xf numFmtId="4" fontId="0" fillId="5" borderId="43" xfId="0" applyNumberFormat="1" applyFill="1" applyBorder="1" applyAlignment="1">
      <alignment horizontal="right" vertical="center" indent="1"/>
    </xf>
    <xf numFmtId="4" fontId="23" fillId="5" borderId="30" xfId="0" applyNumberFormat="1" applyFont="1" applyFill="1" applyBorder="1" applyAlignment="1">
      <alignment horizontal="right" vertical="center" indent="1"/>
    </xf>
    <xf numFmtId="0" fontId="0" fillId="5" borderId="9" xfId="0" applyFill="1" applyBorder="1" applyAlignment="1">
      <alignment horizontal="left" indent="1"/>
    </xf>
    <xf numFmtId="0" fontId="0" fillId="5" borderId="11" xfId="0" applyFill="1" applyBorder="1" applyAlignment="1">
      <alignment horizontal="left" indent="1"/>
    </xf>
    <xf numFmtId="0" fontId="11" fillId="0" borderId="0" xfId="12" applyFont="1" applyFill="1" applyBorder="1"/>
    <xf numFmtId="0" fontId="11" fillId="0" borderId="68" xfId="12" applyFont="1" applyFill="1" applyBorder="1"/>
    <xf numFmtId="2" fontId="34" fillId="8" borderId="179" xfId="12" applyNumberFormat="1" applyFont="1" applyFill="1" applyBorder="1" applyAlignment="1">
      <alignment horizontal="center" vertical="center" wrapText="1"/>
    </xf>
    <xf numFmtId="2" fontId="34" fillId="8" borderId="180" xfId="12" applyNumberFormat="1" applyFont="1" applyFill="1" applyBorder="1" applyAlignment="1">
      <alignment horizontal="center" vertical="center" wrapText="1"/>
    </xf>
    <xf numFmtId="4" fontId="34" fillId="8" borderId="180" xfId="12" applyNumberFormat="1" applyFont="1" applyFill="1" applyBorder="1" applyAlignment="1">
      <alignment horizontal="center" vertical="center" wrapText="1"/>
    </xf>
    <xf numFmtId="170" fontId="34" fillId="8" borderId="180" xfId="12" applyNumberFormat="1" applyFont="1" applyFill="1" applyBorder="1" applyAlignment="1">
      <alignment horizontal="center" vertical="center" wrapText="1"/>
    </xf>
    <xf numFmtId="0" fontId="34" fillId="8" borderId="180" xfId="12" applyNumberFormat="1" applyFont="1" applyFill="1" applyBorder="1" applyAlignment="1">
      <alignment horizontal="center" vertical="center" wrapText="1"/>
    </xf>
    <xf numFmtId="3" fontId="34" fillId="8" borderId="180" xfId="2" applyNumberFormat="1" applyFont="1" applyFill="1" applyBorder="1" applyAlignment="1">
      <alignment horizontal="center" vertical="center" wrapText="1"/>
    </xf>
    <xf numFmtId="0" fontId="52" fillId="9" borderId="182" xfId="0" applyFont="1" applyFill="1" applyBorder="1" applyAlignment="1">
      <alignment horizontal="left"/>
    </xf>
    <xf numFmtId="0" fontId="52" fillId="9" borderId="183" xfId="0" applyFont="1" applyFill="1" applyBorder="1"/>
    <xf numFmtId="0" fontId="52" fillId="9" borderId="183" xfId="0" applyFont="1" applyFill="1" applyBorder="1" applyAlignment="1">
      <alignment horizontal="left"/>
    </xf>
    <xf numFmtId="0" fontId="32" fillId="10" borderId="184" xfId="0" applyFont="1" applyFill="1" applyBorder="1" applyAlignment="1">
      <alignment horizontal="left" vertical="center"/>
    </xf>
    <xf numFmtId="0" fontId="32" fillId="10" borderId="185" xfId="0" applyFont="1" applyFill="1" applyBorder="1" applyAlignment="1">
      <alignment vertical="center"/>
    </xf>
    <xf numFmtId="0" fontId="53" fillId="11" borderId="183" xfId="0" applyFont="1" applyFill="1" applyBorder="1"/>
    <xf numFmtId="0" fontId="42" fillId="11" borderId="55" xfId="0" applyFont="1" applyFill="1" applyBorder="1" applyAlignment="1">
      <alignment horizontal="center"/>
    </xf>
    <xf numFmtId="0" fontId="42" fillId="11" borderId="51" xfId="0" applyFont="1" applyFill="1" applyBorder="1" applyAlignment="1">
      <alignment horizontal="center"/>
    </xf>
    <xf numFmtId="0" fontId="42" fillId="11" borderId="186" xfId="0" applyFont="1" applyFill="1" applyBorder="1" applyAlignment="1">
      <alignment horizontal="center"/>
    </xf>
    <xf numFmtId="0" fontId="42" fillId="11" borderId="187" xfId="0" applyFont="1" applyFill="1" applyBorder="1" applyAlignment="1">
      <alignment horizontal="center"/>
    </xf>
    <xf numFmtId="0" fontId="54" fillId="11" borderId="188" xfId="0" applyFont="1" applyFill="1" applyBorder="1" applyAlignment="1">
      <alignment horizontal="right"/>
    </xf>
    <xf numFmtId="0" fontId="52" fillId="9" borderId="189" xfId="0" applyFont="1" applyFill="1" applyBorder="1"/>
    <xf numFmtId="0" fontId="55" fillId="12" borderId="190" xfId="0" applyFont="1" applyFill="1" applyBorder="1" applyAlignment="1">
      <alignment horizontal="right"/>
    </xf>
    <xf numFmtId="0" fontId="52" fillId="0" borderId="88" xfId="0" applyFont="1" applyBorder="1" applyAlignment="1">
      <alignment horizontal="left"/>
    </xf>
    <xf numFmtId="0" fontId="52" fillId="9" borderId="88" xfId="0" applyFont="1" applyFill="1" applyBorder="1" applyAlignment="1">
      <alignment horizontal="left"/>
    </xf>
    <xf numFmtId="0" fontId="52" fillId="0" borderId="88" xfId="0" applyNumberFormat="1" applyFont="1" applyBorder="1"/>
    <xf numFmtId="178" fontId="52" fillId="0" borderId="88" xfId="0" applyNumberFormat="1" applyFont="1" applyBorder="1"/>
    <xf numFmtId="176" fontId="52" fillId="0" borderId="70" xfId="0" applyNumberFormat="1" applyFont="1" applyBorder="1"/>
    <xf numFmtId="0" fontId="52" fillId="0" borderId="0" xfId="0" applyFont="1" applyBorder="1"/>
    <xf numFmtId="0" fontId="52" fillId="9" borderId="0" xfId="0" applyFont="1" applyFill="1" applyBorder="1"/>
    <xf numFmtId="0" fontId="52" fillId="0" borderId="0" xfId="0" applyNumberFormat="1" applyFont="1" applyBorder="1"/>
    <xf numFmtId="178" fontId="52" fillId="0" borderId="0" xfId="0" applyNumberFormat="1" applyFont="1" applyBorder="1"/>
    <xf numFmtId="0" fontId="52" fillId="0" borderId="0" xfId="0" applyFont="1" applyBorder="1" applyAlignment="1">
      <alignment horizontal="left"/>
    </xf>
    <xf numFmtId="176" fontId="52" fillId="0" borderId="68" xfId="0" applyNumberFormat="1" applyFont="1" applyBorder="1"/>
    <xf numFmtId="0" fontId="52" fillId="9" borderId="0" xfId="0" applyFont="1" applyFill="1" applyBorder="1" applyAlignment="1">
      <alignment horizontal="left"/>
    </xf>
    <xf numFmtId="0" fontId="55" fillId="12" borderId="0" xfId="0" applyFont="1" applyFill="1" applyBorder="1" applyAlignment="1">
      <alignment horizontal="right"/>
    </xf>
    <xf numFmtId="0" fontId="55" fillId="12" borderId="0" xfId="0" applyFont="1" applyFill="1" applyBorder="1"/>
    <xf numFmtId="0" fontId="55" fillId="12" borderId="0" xfId="0" applyNumberFormat="1" applyFont="1" applyFill="1" applyBorder="1"/>
    <xf numFmtId="178" fontId="55" fillId="12" borderId="0" xfId="0" applyNumberFormat="1" applyFont="1" applyFill="1" applyBorder="1"/>
    <xf numFmtId="176" fontId="55" fillId="12" borderId="68" xfId="0" applyNumberFormat="1" applyFont="1" applyFill="1" applyBorder="1"/>
    <xf numFmtId="0" fontId="53" fillId="11" borderId="0" xfId="0" applyFont="1" applyFill="1" applyBorder="1"/>
    <xf numFmtId="0" fontId="53" fillId="11" borderId="0" xfId="0" applyNumberFormat="1" applyFont="1" applyFill="1" applyBorder="1"/>
    <xf numFmtId="178" fontId="53" fillId="11" borderId="0" xfId="0" applyNumberFormat="1" applyFont="1" applyFill="1" applyBorder="1"/>
    <xf numFmtId="176" fontId="53" fillId="11" borderId="68" xfId="0" applyNumberFormat="1" applyFont="1" applyFill="1" applyBorder="1"/>
    <xf numFmtId="0" fontId="52" fillId="0" borderId="68" xfId="0" applyFont="1" applyBorder="1" applyAlignment="1">
      <alignment horizontal="left"/>
    </xf>
    <xf numFmtId="0" fontId="32" fillId="10" borderId="23" xfId="0" applyFont="1" applyFill="1" applyBorder="1" applyAlignment="1">
      <alignment vertical="center"/>
    </xf>
    <xf numFmtId="0" fontId="32" fillId="10" borderId="23" xfId="0" applyFont="1" applyFill="1" applyBorder="1" applyAlignment="1">
      <alignment horizontal="center" vertical="center"/>
    </xf>
    <xf numFmtId="4" fontId="32" fillId="10" borderId="23" xfId="0" applyNumberFormat="1" applyFont="1" applyFill="1" applyBorder="1" applyAlignment="1">
      <alignment horizontal="center" vertical="center"/>
    </xf>
    <xf numFmtId="170" fontId="32" fillId="10" borderId="23" xfId="0" applyNumberFormat="1" applyFont="1" applyFill="1" applyBorder="1" applyAlignment="1">
      <alignment vertical="center"/>
    </xf>
    <xf numFmtId="3" fontId="32" fillId="10" borderId="181" xfId="0" applyNumberFormat="1" applyFont="1" applyFill="1" applyBorder="1" applyAlignment="1">
      <alignment vertical="center"/>
    </xf>
    <xf numFmtId="0" fontId="44" fillId="5" borderId="0" xfId="65" applyFont="1" applyFill="1" applyBorder="1"/>
    <xf numFmtId="0" fontId="44" fillId="0" borderId="0" xfId="0" applyFont="1" applyFill="1" applyBorder="1"/>
    <xf numFmtId="0" fontId="35" fillId="5" borderId="0" xfId="12" applyFont="1" applyFill="1"/>
    <xf numFmtId="0" fontId="35" fillId="5" borderId="0" xfId="12" applyFont="1" applyFill="1" applyBorder="1"/>
    <xf numFmtId="0" fontId="35" fillId="5" borderId="0" xfId="12" applyFont="1" applyFill="1" applyAlignment="1">
      <alignment vertical="center"/>
    </xf>
    <xf numFmtId="0" fontId="35" fillId="5" borderId="0" xfId="12" applyFont="1" applyFill="1" applyBorder="1" applyAlignment="1">
      <alignment vertical="center"/>
    </xf>
    <xf numFmtId="0" fontId="56" fillId="5" borderId="0" xfId="12" applyFont="1" applyFill="1" applyBorder="1"/>
    <xf numFmtId="9" fontId="35" fillId="5" borderId="0" xfId="12" applyNumberFormat="1" applyFont="1" applyFill="1"/>
    <xf numFmtId="4" fontId="35" fillId="5" borderId="0" xfId="12" applyNumberFormat="1" applyFont="1" applyFill="1" applyBorder="1"/>
    <xf numFmtId="170" fontId="56" fillId="5" borderId="0" xfId="12" applyNumberFormat="1" applyFont="1" applyFill="1"/>
    <xf numFmtId="9" fontId="35" fillId="5" borderId="0" xfId="12" applyNumberFormat="1" applyFont="1" applyFill="1" applyBorder="1" applyAlignment="1">
      <alignment horizontal="center"/>
    </xf>
    <xf numFmtId="9" fontId="35" fillId="5" borderId="0" xfId="12" applyNumberFormat="1" applyFont="1" applyFill="1" applyBorder="1"/>
    <xf numFmtId="180" fontId="13" fillId="5" borderId="68" xfId="12" applyNumberFormat="1" applyFont="1" applyFill="1" applyBorder="1" applyAlignment="1">
      <alignment horizontal="center"/>
    </xf>
    <xf numFmtId="0" fontId="35" fillId="5" borderId="0" xfId="12" applyFont="1" applyFill="1" applyBorder="1" applyAlignment="1"/>
    <xf numFmtId="176" fontId="44" fillId="5" borderId="0" xfId="12" applyNumberFormat="1" applyFont="1" applyFill="1" applyBorder="1"/>
    <xf numFmtId="0" fontId="57" fillId="5" borderId="0" xfId="12" applyFont="1" applyFill="1" applyBorder="1"/>
    <xf numFmtId="1" fontId="44" fillId="5" borderId="0" xfId="12" applyNumberFormat="1" applyFont="1" applyFill="1" applyBorder="1" applyAlignment="1">
      <alignment horizontal="right"/>
    </xf>
    <xf numFmtId="0" fontId="44" fillId="0" borderId="0" xfId="0" applyFont="1" applyBorder="1"/>
    <xf numFmtId="0" fontId="44" fillId="5" borderId="0" xfId="65" applyFont="1" applyFill="1" applyBorder="1"/>
    <xf numFmtId="0" fontId="44" fillId="0" borderId="0" xfId="0" applyFont="1" applyFill="1" applyBorder="1"/>
    <xf numFmtId="0" fontId="44" fillId="0" borderId="0" xfId="0" applyFont="1" applyBorder="1"/>
    <xf numFmtId="0" fontId="44" fillId="0" borderId="0" xfId="0" applyFont="1" applyFill="1" applyBorder="1"/>
    <xf numFmtId="3" fontId="45" fillId="0" borderId="0" xfId="67" applyNumberFormat="1" applyFont="1" applyFill="1" applyBorder="1" applyAlignment="1">
      <alignment horizontal="right" vertical="top"/>
    </xf>
    <xf numFmtId="3" fontId="45" fillId="0" borderId="0" xfId="67" applyNumberFormat="1" applyFont="1" applyFill="1" applyBorder="1" applyAlignment="1">
      <alignment horizontal="right" vertical="top" wrapText="1"/>
    </xf>
    <xf numFmtId="3" fontId="45" fillId="5" borderId="0" xfId="67" applyNumberFormat="1" applyFont="1" applyFill="1" applyBorder="1" applyAlignment="1">
      <alignment horizontal="right" vertical="top"/>
    </xf>
    <xf numFmtId="3" fontId="45" fillId="5" borderId="0" xfId="67" applyNumberFormat="1" applyFont="1" applyFill="1" applyBorder="1" applyAlignment="1">
      <alignment horizontal="left" vertical="top" wrapText="1"/>
    </xf>
    <xf numFmtId="3" fontId="45" fillId="5" borderId="0" xfId="67" applyNumberFormat="1" applyFont="1" applyFill="1" applyBorder="1" applyAlignment="1">
      <alignment horizontal="right" vertical="top" wrapText="1"/>
    </xf>
    <xf numFmtId="0" fontId="1" fillId="5" borderId="0" xfId="66" applyFont="1" applyFill="1"/>
    <xf numFmtId="0" fontId="1" fillId="5" borderId="0" xfId="0" applyFont="1" applyFill="1"/>
    <xf numFmtId="0" fontId="0" fillId="0" borderId="0" xfId="0" applyAlignment="1">
      <alignment vertical="center" textRotation="255" wrapText="1"/>
    </xf>
    <xf numFmtId="0" fontId="0" fillId="13" borderId="0" xfId="0" applyFill="1" applyAlignment="1">
      <alignment vertical="center" textRotation="255" wrapText="1"/>
    </xf>
    <xf numFmtId="165" fontId="0" fillId="0" borderId="0" xfId="68" applyNumberFormat="1" applyFont="1" applyFill="1" applyBorder="1"/>
    <xf numFmtId="4" fontId="17" fillId="5" borderId="61" xfId="72" applyNumberFormat="1" applyFont="1" applyFill="1" applyBorder="1" applyAlignment="1">
      <alignment horizontal="center"/>
    </xf>
    <xf numFmtId="0" fontId="44" fillId="0" borderId="0" xfId="0" applyFont="1" applyBorder="1" applyAlignment="1"/>
    <xf numFmtId="2" fontId="44" fillId="0" borderId="0" xfId="0" applyNumberFormat="1" applyFont="1" applyBorder="1" applyAlignment="1"/>
    <xf numFmtId="0" fontId="45" fillId="0" borderId="0" xfId="62" applyFont="1" applyFill="1" applyBorder="1" applyAlignment="1"/>
    <xf numFmtId="0" fontId="0" fillId="0" borderId="0" xfId="0" applyAlignment="1">
      <alignment vertical="center" textRotation="90" wrapText="1"/>
    </xf>
    <xf numFmtId="0" fontId="0" fillId="13" borderId="0" xfId="0" applyFill="1" applyAlignment="1">
      <alignment vertical="center" textRotation="90" wrapText="1"/>
    </xf>
    <xf numFmtId="43" fontId="17" fillId="0" borderId="0" xfId="2" applyFont="1" applyFill="1" applyBorder="1" applyAlignment="1">
      <alignment horizontal="center"/>
    </xf>
    <xf numFmtId="43" fontId="17" fillId="0" borderId="0" xfId="2" applyFont="1" applyFill="1" applyBorder="1" applyAlignment="1"/>
    <xf numFmtId="43" fontId="13" fillId="0" borderId="0" xfId="2" applyFont="1" applyFill="1" applyBorder="1"/>
    <xf numFmtId="174" fontId="44" fillId="0" borderId="0" xfId="0" applyNumberFormat="1" applyFont="1" applyFill="1" applyBorder="1"/>
    <xf numFmtId="174" fontId="0" fillId="0" borderId="0" xfId="0" applyNumberFormat="1" applyAlignment="1">
      <alignment vertical="center"/>
    </xf>
    <xf numFmtId="174" fontId="44" fillId="0" borderId="0" xfId="0" applyNumberFormat="1" applyFont="1" applyFill="1"/>
    <xf numFmtId="43" fontId="44" fillId="0" borderId="0" xfId="2" applyFont="1" applyFill="1"/>
    <xf numFmtId="2" fontId="44" fillId="0" borderId="0" xfId="62" applyNumberFormat="1" applyFont="1" applyFill="1"/>
    <xf numFmtId="1" fontId="0" fillId="0" borderId="0" xfId="0" applyNumberFormat="1"/>
    <xf numFmtId="0" fontId="0" fillId="0" borderId="0" xfId="0" applyFill="1" applyAlignment="1">
      <alignment vertical="center" textRotation="255" wrapText="1"/>
    </xf>
    <xf numFmtId="164" fontId="44" fillId="5" borderId="0" xfId="12" applyNumberFormat="1" applyFont="1" applyFill="1" applyBorder="1"/>
    <xf numFmtId="43" fontId="0" fillId="0" borderId="0" xfId="2" applyNumberFormat="1" applyFont="1" applyAlignment="1">
      <alignment horizontal="left" indent="1"/>
    </xf>
    <xf numFmtId="43" fontId="0" fillId="0" borderId="0" xfId="0" applyNumberFormat="1"/>
    <xf numFmtId="1" fontId="11" fillId="5" borderId="0" xfId="12" applyNumberFormat="1" applyFill="1"/>
    <xf numFmtId="0" fontId="44" fillId="0" borderId="0" xfId="0" applyFont="1" applyBorder="1"/>
    <xf numFmtId="4" fontId="45" fillId="0" borderId="0" xfId="67" applyNumberFormat="1" applyFont="1" applyFill="1" applyBorder="1" applyAlignment="1">
      <alignment horizontal="center" wrapText="1"/>
    </xf>
    <xf numFmtId="0" fontId="44" fillId="0" borderId="0" xfId="0" applyFont="1" applyFill="1" applyBorder="1"/>
    <xf numFmtId="0" fontId="44" fillId="0" borderId="0" xfId="0" applyFont="1" applyBorder="1"/>
    <xf numFmtId="0" fontId="23" fillId="14" borderId="8" xfId="0" applyFont="1" applyFill="1" applyBorder="1" applyAlignment="1">
      <alignment horizontal="center"/>
    </xf>
    <xf numFmtId="0" fontId="23" fillId="14" borderId="142" xfId="0" applyFont="1" applyFill="1" applyBorder="1" applyAlignment="1">
      <alignment horizontal="center"/>
    </xf>
    <xf numFmtId="0" fontId="23" fillId="14" borderId="143" xfId="0" applyFont="1" applyFill="1" applyBorder="1" applyAlignment="1">
      <alignment horizontal="center"/>
    </xf>
    <xf numFmtId="0" fontId="23" fillId="14" borderId="144" xfId="0" applyFont="1" applyFill="1" applyBorder="1" applyAlignment="1">
      <alignment horizontal="center"/>
    </xf>
    <xf numFmtId="0" fontId="23" fillId="14" borderId="0" xfId="0" applyFont="1" applyFill="1" applyBorder="1" applyAlignment="1">
      <alignment horizontal="center"/>
    </xf>
    <xf numFmtId="43" fontId="23" fillId="14" borderId="37" xfId="11" applyFont="1" applyFill="1" applyBorder="1" applyAlignment="1">
      <alignment horizontal="center"/>
    </xf>
    <xf numFmtId="0" fontId="23" fillId="14" borderId="74" xfId="0" applyFont="1" applyFill="1" applyBorder="1" applyAlignment="1">
      <alignment horizontal="center"/>
    </xf>
    <xf numFmtId="0" fontId="23" fillId="14" borderId="103" xfId="0" applyFont="1" applyFill="1" applyBorder="1" applyAlignment="1">
      <alignment horizontal="center"/>
    </xf>
    <xf numFmtId="0" fontId="23" fillId="14" borderId="5" xfId="0" applyFont="1" applyFill="1" applyBorder="1" applyAlignment="1">
      <alignment horizontal="center"/>
    </xf>
    <xf numFmtId="0" fontId="23" fillId="14" borderId="6" xfId="0" applyFont="1" applyFill="1" applyBorder="1" applyAlignment="1">
      <alignment horizontal="right"/>
    </xf>
    <xf numFmtId="0" fontId="23" fillId="14" borderId="50" xfId="0" applyFont="1" applyFill="1" applyBorder="1" applyAlignment="1">
      <alignment horizontal="center"/>
    </xf>
    <xf numFmtId="0" fontId="23" fillId="14" borderId="106" xfId="0" applyFont="1" applyFill="1" applyBorder="1" applyAlignment="1">
      <alignment horizontal="center"/>
    </xf>
    <xf numFmtId="43" fontId="44" fillId="0" borderId="0" xfId="2" applyFont="1"/>
    <xf numFmtId="0" fontId="3" fillId="14" borderId="165" xfId="0" applyFont="1" applyFill="1" applyBorder="1" applyAlignment="1">
      <alignment horizontal="center" vertical="center"/>
    </xf>
    <xf numFmtId="0" fontId="3" fillId="14" borderId="166" xfId="0" applyFont="1" applyFill="1" applyBorder="1" applyAlignment="1">
      <alignment horizontal="center" vertical="center" wrapText="1"/>
    </xf>
    <xf numFmtId="0" fontId="3" fillId="14" borderId="166" xfId="0" applyFont="1" applyFill="1" applyBorder="1" applyAlignment="1">
      <alignment horizontal="center" vertical="center"/>
    </xf>
    <xf numFmtId="0" fontId="3" fillId="14" borderId="167" xfId="0" applyFont="1" applyFill="1" applyBorder="1" applyAlignment="1">
      <alignment horizontal="center" vertical="center"/>
    </xf>
    <xf numFmtId="0" fontId="3" fillId="14" borderId="168" xfId="0" applyFont="1" applyFill="1" applyBorder="1" applyAlignment="1">
      <alignment horizontal="center" vertical="center"/>
    </xf>
    <xf numFmtId="0" fontId="3" fillId="14" borderId="169" xfId="0" applyFont="1" applyFill="1" applyBorder="1" applyAlignment="1">
      <alignment horizontal="center" vertical="center" wrapText="1"/>
    </xf>
    <xf numFmtId="0" fontId="23" fillId="14" borderId="170" xfId="0" applyFont="1" applyFill="1" applyBorder="1" applyAlignment="1">
      <alignment horizontal="center" vertical="center"/>
    </xf>
    <xf numFmtId="0" fontId="23" fillId="14" borderId="171" xfId="0" applyFont="1" applyFill="1" applyBorder="1" applyAlignment="1">
      <alignment horizontal="center" vertical="center" textRotation="90" wrapText="1"/>
    </xf>
    <xf numFmtId="0" fontId="23" fillId="14" borderId="166" xfId="0" applyFont="1" applyFill="1" applyBorder="1" applyAlignment="1">
      <alignment horizontal="center" vertical="center" textRotation="90" wrapText="1"/>
    </xf>
    <xf numFmtId="0" fontId="23" fillId="14" borderId="172" xfId="0" applyFont="1" applyFill="1" applyBorder="1" applyAlignment="1">
      <alignment horizontal="center" vertical="center" textRotation="90" wrapText="1"/>
    </xf>
    <xf numFmtId="0" fontId="6" fillId="14" borderId="173" xfId="0" applyFont="1" applyFill="1" applyBorder="1" applyAlignment="1">
      <alignment horizontal="center" vertical="center" wrapText="1"/>
    </xf>
    <xf numFmtId="0" fontId="6" fillId="14" borderId="169" xfId="0" applyFont="1" applyFill="1" applyBorder="1" applyAlignment="1">
      <alignment horizontal="center" vertical="center" textRotation="90" wrapText="1"/>
    </xf>
    <xf numFmtId="0" fontId="23" fillId="14" borderId="170" xfId="0" applyFont="1" applyFill="1" applyBorder="1" applyAlignment="1">
      <alignment horizontal="center" vertical="center" textRotation="90" wrapText="1"/>
    </xf>
    <xf numFmtId="0" fontId="3" fillId="14" borderId="174" xfId="0" applyFont="1" applyFill="1" applyBorder="1" applyAlignment="1">
      <alignment horizontal="center" vertical="center"/>
    </xf>
    <xf numFmtId="0" fontId="3" fillId="14" borderId="175" xfId="0" applyFont="1" applyFill="1" applyBorder="1" applyAlignment="1">
      <alignment horizontal="center" vertical="center" wrapText="1"/>
    </xf>
    <xf numFmtId="0" fontId="23" fillId="14" borderId="176" xfId="0" applyFont="1" applyFill="1" applyBorder="1" applyAlignment="1">
      <alignment horizontal="center" vertical="center" textRotation="90" wrapText="1"/>
    </xf>
    <xf numFmtId="0" fontId="23" fillId="14" borderId="177" xfId="0" applyFont="1" applyFill="1" applyBorder="1" applyAlignment="1">
      <alignment horizontal="center" vertical="center" wrapText="1"/>
    </xf>
    <xf numFmtId="0" fontId="3" fillId="14" borderId="169" xfId="0" applyFont="1" applyFill="1" applyBorder="1" applyAlignment="1">
      <alignment horizontal="center" vertical="center" textRotation="90" wrapText="1"/>
    </xf>
    <xf numFmtId="0" fontId="3" fillId="14" borderId="176" xfId="0" applyFont="1" applyFill="1" applyBorder="1" applyAlignment="1">
      <alignment horizontal="center" vertical="center"/>
    </xf>
    <xf numFmtId="0" fontId="3" fillId="14" borderId="178" xfId="0" applyFont="1" applyFill="1" applyBorder="1" applyAlignment="1">
      <alignment horizontal="center" vertical="center"/>
    </xf>
    <xf numFmtId="0" fontId="23" fillId="14" borderId="170" xfId="0" applyFont="1" applyFill="1" applyBorder="1" applyAlignment="1">
      <alignment horizontal="center" vertical="center" wrapText="1"/>
    </xf>
    <xf numFmtId="0" fontId="23" fillId="14" borderId="173" xfId="0" applyFont="1" applyFill="1" applyBorder="1" applyAlignment="1">
      <alignment horizontal="center" vertical="center" wrapText="1"/>
    </xf>
    <xf numFmtId="0" fontId="3" fillId="14" borderId="171" xfId="0" applyFont="1" applyFill="1" applyBorder="1" applyAlignment="1">
      <alignment horizontal="center" vertical="center" textRotation="90" wrapText="1"/>
    </xf>
    <xf numFmtId="0" fontId="3" fillId="14" borderId="166" xfId="0" applyFont="1" applyFill="1" applyBorder="1" applyAlignment="1">
      <alignment horizontal="center" vertical="center" textRotation="90" wrapText="1"/>
    </xf>
    <xf numFmtId="0" fontId="3" fillId="14" borderId="172" xfId="0" applyFont="1" applyFill="1" applyBorder="1" applyAlignment="1">
      <alignment horizontal="center" vertical="center" textRotation="90" wrapText="1"/>
    </xf>
    <xf numFmtId="0" fontId="3" fillId="14" borderId="170" xfId="0" applyFont="1" applyFill="1" applyBorder="1" applyAlignment="1">
      <alignment horizontal="center" vertical="center" textRotation="90" wrapText="1"/>
    </xf>
    <xf numFmtId="43" fontId="44" fillId="5" borderId="0" xfId="2" applyFont="1" applyFill="1" applyBorder="1"/>
    <xf numFmtId="0" fontId="44" fillId="14" borderId="0" xfId="0" applyFont="1" applyFill="1" applyBorder="1"/>
    <xf numFmtId="181" fontId="44" fillId="0" borderId="0" xfId="2" applyNumberFormat="1" applyFont="1" applyFill="1" applyBorder="1"/>
    <xf numFmtId="164" fontId="0" fillId="0" borderId="0" xfId="0" applyNumberFormat="1"/>
    <xf numFmtId="0" fontId="1" fillId="0" borderId="0" xfId="0" applyFont="1"/>
    <xf numFmtId="0" fontId="45" fillId="5" borderId="0" xfId="62" applyFont="1" applyFill="1" applyBorder="1" applyAlignment="1">
      <alignment horizontal="left" vertical="top"/>
    </xf>
    <xf numFmtId="2" fontId="1" fillId="0" borderId="0" xfId="0" applyNumberFormat="1" applyFont="1" applyBorder="1" applyAlignment="1">
      <alignment vertical="center"/>
    </xf>
    <xf numFmtId="174" fontId="6" fillId="0" borderId="108" xfId="0" applyNumberFormat="1" applyFont="1" applyFill="1" applyBorder="1" applyAlignment="1">
      <alignment horizontal="right" indent="1"/>
    </xf>
    <xf numFmtId="0" fontId="7" fillId="5" borderId="109" xfId="0" applyFont="1" applyFill="1" applyBorder="1" applyAlignment="1">
      <alignment vertical="center"/>
    </xf>
    <xf numFmtId="0" fontId="7" fillId="5" borderId="115" xfId="0" applyFont="1" applyFill="1" applyBorder="1" applyAlignment="1">
      <alignment vertical="center"/>
    </xf>
    <xf numFmtId="0" fontId="7" fillId="5" borderId="121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 textRotation="90" wrapText="1"/>
    </xf>
    <xf numFmtId="0" fontId="44" fillId="13" borderId="0" xfId="0" applyFont="1" applyFill="1" applyBorder="1" applyAlignment="1">
      <alignment horizontal="center" vertical="center" textRotation="90" wrapText="1"/>
    </xf>
    <xf numFmtId="0" fontId="44" fillId="0" borderId="0" xfId="0" applyFont="1" applyBorder="1" applyAlignment="1">
      <alignment horizontal="center" vertical="center" textRotation="90"/>
    </xf>
    <xf numFmtId="43" fontId="44" fillId="0" borderId="0" xfId="2" applyFont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2" fontId="44" fillId="0" borderId="0" xfId="0" applyNumberFormat="1" applyFont="1" applyBorder="1" applyAlignment="1">
      <alignment vertical="center"/>
    </xf>
    <xf numFmtId="167" fontId="7" fillId="5" borderId="110" xfId="0" applyNumberFormat="1" applyFont="1" applyFill="1" applyBorder="1" applyAlignment="1">
      <alignment horizontal="right" vertical="center"/>
    </xf>
    <xf numFmtId="167" fontId="7" fillId="5" borderId="111" xfId="0" applyNumberFormat="1" applyFont="1" applyFill="1" applyBorder="1" applyAlignment="1">
      <alignment horizontal="right" vertical="center"/>
    </xf>
    <xf numFmtId="167" fontId="7" fillId="5" borderId="112" xfId="0" applyNumberFormat="1" applyFont="1" applyFill="1" applyBorder="1" applyAlignment="1">
      <alignment horizontal="right" vertical="center"/>
    </xf>
    <xf numFmtId="167" fontId="23" fillId="5" borderId="113" xfId="0" applyNumberFormat="1" applyFont="1" applyFill="1" applyBorder="1" applyAlignment="1">
      <alignment horizontal="right" vertical="center"/>
    </xf>
    <xf numFmtId="167" fontId="7" fillId="5" borderId="116" xfId="0" applyNumberFormat="1" applyFont="1" applyFill="1" applyBorder="1" applyAlignment="1">
      <alignment horizontal="right" vertical="center"/>
    </xf>
    <xf numFmtId="167" fontId="7" fillId="5" borderId="117" xfId="0" applyNumberFormat="1" applyFont="1" applyFill="1" applyBorder="1" applyAlignment="1">
      <alignment horizontal="right" vertical="center"/>
    </xf>
    <xf numFmtId="167" fontId="7" fillId="5" borderId="118" xfId="0" applyNumberFormat="1" applyFont="1" applyFill="1" applyBorder="1" applyAlignment="1">
      <alignment horizontal="right" vertical="center"/>
    </xf>
    <xf numFmtId="167" fontId="23" fillId="5" borderId="119" xfId="0" applyNumberFormat="1" applyFont="1" applyFill="1" applyBorder="1" applyAlignment="1">
      <alignment horizontal="right" vertical="center"/>
    </xf>
    <xf numFmtId="167" fontId="7" fillId="5" borderId="122" xfId="0" applyNumberFormat="1" applyFont="1" applyFill="1" applyBorder="1" applyAlignment="1">
      <alignment horizontal="right" vertical="center"/>
    </xf>
    <xf numFmtId="167" fontId="7" fillId="5" borderId="123" xfId="0" applyNumberFormat="1" applyFont="1" applyFill="1" applyBorder="1" applyAlignment="1">
      <alignment horizontal="right" vertical="center"/>
    </xf>
    <xf numFmtId="167" fontId="7" fillId="5" borderId="124" xfId="0" applyNumberFormat="1" applyFont="1" applyFill="1" applyBorder="1" applyAlignment="1">
      <alignment horizontal="right" vertical="center"/>
    </xf>
    <xf numFmtId="167" fontId="23" fillId="5" borderId="125" xfId="0" applyNumberFormat="1" applyFont="1" applyFill="1" applyBorder="1" applyAlignment="1">
      <alignment horizontal="right" vertical="center"/>
    </xf>
    <xf numFmtId="167" fontId="23" fillId="5" borderId="44" xfId="0" applyNumberFormat="1" applyFont="1" applyFill="1" applyBorder="1" applyAlignment="1">
      <alignment horizontal="right" vertical="center"/>
    </xf>
    <xf numFmtId="167" fontId="23" fillId="5" borderId="45" xfId="0" applyNumberFormat="1" applyFont="1" applyFill="1" applyBorder="1" applyAlignment="1">
      <alignment horizontal="right" vertical="center"/>
    </xf>
    <xf numFmtId="167" fontId="23" fillId="5" borderId="46" xfId="0" applyNumberFormat="1" applyFont="1" applyFill="1" applyBorder="1" applyAlignment="1">
      <alignment horizontal="right" vertical="center"/>
    </xf>
    <xf numFmtId="167" fontId="23" fillId="5" borderId="47" xfId="0" applyNumberFormat="1" applyFont="1" applyFill="1" applyBorder="1" applyAlignment="1">
      <alignment horizontal="right" vertical="center"/>
    </xf>
    <xf numFmtId="0" fontId="23" fillId="14" borderId="141" xfId="0" applyFont="1" applyFill="1" applyBorder="1" applyAlignment="1">
      <alignment horizontal="left" vertical="center" indent="1"/>
    </xf>
    <xf numFmtId="0" fontId="23" fillId="14" borderId="1" xfId="0" applyFont="1" applyFill="1" applyBorder="1" applyAlignment="1">
      <alignment horizontal="left" vertical="center" indent="1"/>
    </xf>
    <xf numFmtId="0" fontId="23" fillId="14" borderId="4" xfId="0" applyFont="1" applyFill="1" applyBorder="1" applyAlignment="1">
      <alignment horizontal="left" vertical="center" indent="1"/>
    </xf>
    <xf numFmtId="0" fontId="2" fillId="3" borderId="3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3" fillId="15" borderId="152" xfId="12" applyFont="1" applyFill="1" applyBorder="1" applyAlignment="1">
      <alignment horizontal="center" vertical="center" wrapText="1"/>
    </xf>
    <xf numFmtId="0" fontId="23" fillId="15" borderId="35" xfId="12" applyFont="1" applyFill="1" applyBorder="1" applyAlignment="1">
      <alignment horizontal="center" vertical="center" wrapText="1"/>
    </xf>
    <xf numFmtId="0" fontId="23" fillId="15" borderId="14" xfId="12" applyFont="1" applyFill="1" applyBorder="1" applyAlignment="1">
      <alignment horizontal="center" vertical="center" wrapText="1"/>
    </xf>
    <xf numFmtId="0" fontId="23" fillId="14" borderId="141" xfId="12" applyFont="1" applyFill="1" applyBorder="1" applyAlignment="1">
      <alignment horizontal="center" vertical="center"/>
    </xf>
    <xf numFmtId="0" fontId="23" fillId="14" borderId="1" xfId="12" applyFont="1" applyFill="1" applyBorder="1" applyAlignment="1">
      <alignment horizontal="center" vertical="center"/>
    </xf>
    <xf numFmtId="0" fontId="23" fillId="14" borderId="4" xfId="12" applyFont="1" applyFill="1" applyBorder="1" applyAlignment="1">
      <alignment horizontal="center" vertical="center"/>
    </xf>
    <xf numFmtId="0" fontId="23" fillId="14" borderId="157" xfId="12" applyFont="1" applyFill="1" applyBorder="1" applyAlignment="1">
      <alignment horizontal="center" vertical="center"/>
    </xf>
    <xf numFmtId="0" fontId="23" fillId="14" borderId="26" xfId="12" applyFont="1" applyFill="1" applyBorder="1" applyAlignment="1">
      <alignment horizontal="center" vertical="center"/>
    </xf>
    <xf numFmtId="0" fontId="23" fillId="14" borderId="155" xfId="12" applyFont="1" applyFill="1" applyBorder="1" applyAlignment="1">
      <alignment horizontal="center" vertical="center"/>
    </xf>
    <xf numFmtId="0" fontId="23" fillId="14" borderId="54" xfId="12" applyFont="1" applyFill="1" applyBorder="1" applyAlignment="1">
      <alignment horizontal="center" vertical="center"/>
    </xf>
    <xf numFmtId="0" fontId="23" fillId="14" borderId="156" xfId="12" applyFont="1" applyFill="1" applyBorder="1" applyAlignment="1">
      <alignment horizontal="center" vertical="center"/>
    </xf>
    <xf numFmtId="0" fontId="23" fillId="14" borderId="161" xfId="12" applyFont="1" applyFill="1" applyBorder="1" applyAlignment="1">
      <alignment horizontal="center" vertical="center"/>
    </xf>
    <xf numFmtId="0" fontId="23" fillId="14" borderId="145" xfId="12" applyFont="1" applyFill="1" applyBorder="1" applyAlignment="1">
      <alignment horizontal="center" vertical="center"/>
    </xf>
    <xf numFmtId="0" fontId="23" fillId="14" borderId="146" xfId="12" applyFont="1" applyFill="1" applyBorder="1" applyAlignment="1">
      <alignment horizontal="center" vertical="center"/>
    </xf>
    <xf numFmtId="0" fontId="23" fillId="14" borderId="147" xfId="12" applyFont="1" applyFill="1" applyBorder="1" applyAlignment="1">
      <alignment horizontal="center" vertical="center"/>
    </xf>
    <xf numFmtId="0" fontId="23" fillId="14" borderId="148" xfId="12" applyFont="1" applyFill="1" applyBorder="1" applyAlignment="1">
      <alignment horizontal="center" vertical="center"/>
    </xf>
    <xf numFmtId="0" fontId="23" fillId="14" borderId="149" xfId="12" applyFont="1" applyFill="1" applyBorder="1" applyAlignment="1">
      <alignment horizontal="center" vertical="center"/>
    </xf>
    <xf numFmtId="0" fontId="23" fillId="14" borderId="150" xfId="12" applyFont="1" applyFill="1" applyBorder="1" applyAlignment="1">
      <alignment horizontal="center" vertical="center"/>
    </xf>
    <xf numFmtId="0" fontId="23" fillId="14" borderId="151" xfId="12" applyFont="1" applyFill="1" applyBorder="1" applyAlignment="1">
      <alignment horizontal="center" vertical="center"/>
    </xf>
    <xf numFmtId="0" fontId="23" fillId="14" borderId="160" xfId="12" applyFont="1" applyFill="1" applyBorder="1" applyAlignment="1">
      <alignment horizontal="center" vertical="center"/>
    </xf>
    <xf numFmtId="0" fontId="23" fillId="14" borderId="27" xfId="12" applyFont="1" applyFill="1" applyBorder="1" applyAlignment="1">
      <alignment horizontal="center" vertical="center"/>
    </xf>
    <xf numFmtId="0" fontId="23" fillId="14" borderId="158" xfId="12" applyFont="1" applyFill="1" applyBorder="1" applyAlignment="1">
      <alignment horizontal="center" vertical="center"/>
    </xf>
    <xf numFmtId="0" fontId="23" fillId="14" borderId="7" xfId="12" applyFont="1" applyFill="1" applyBorder="1" applyAlignment="1">
      <alignment horizontal="center" vertical="center"/>
    </xf>
    <xf numFmtId="0" fontId="23" fillId="14" borderId="159" xfId="12" applyFont="1" applyFill="1" applyBorder="1" applyAlignment="1">
      <alignment horizontal="center" vertical="center"/>
    </xf>
    <xf numFmtId="0" fontId="23" fillId="14" borderId="162" xfId="12" applyFont="1" applyFill="1" applyBorder="1" applyAlignment="1">
      <alignment horizontal="center" vertical="center"/>
    </xf>
    <xf numFmtId="0" fontId="23" fillId="14" borderId="153" xfId="12" applyFont="1" applyFill="1" applyBorder="1" applyAlignment="1">
      <alignment horizontal="center" vertical="center"/>
    </xf>
    <xf numFmtId="0" fontId="23" fillId="14" borderId="67" xfId="12" applyFont="1" applyFill="1" applyBorder="1" applyAlignment="1">
      <alignment horizontal="center" vertical="center"/>
    </xf>
    <xf numFmtId="0" fontId="23" fillId="14" borderId="154" xfId="12" applyFont="1" applyFill="1" applyBorder="1" applyAlignment="1">
      <alignment horizontal="center" vertical="center"/>
    </xf>
    <xf numFmtId="0" fontId="23" fillId="14" borderId="17" xfId="12" applyFont="1" applyFill="1" applyBorder="1" applyAlignment="1">
      <alignment horizontal="center" vertical="center"/>
    </xf>
    <xf numFmtId="0" fontId="23" fillId="14" borderId="141" xfId="0" applyFont="1" applyFill="1" applyBorder="1" applyAlignment="1">
      <alignment horizontal="center" vertical="center"/>
    </xf>
    <xf numFmtId="0" fontId="23" fillId="14" borderId="1" xfId="0" applyFont="1" applyFill="1" applyBorder="1" applyAlignment="1">
      <alignment horizontal="center" vertical="center"/>
    </xf>
    <xf numFmtId="0" fontId="23" fillId="14" borderId="4" xfId="0" applyFont="1" applyFill="1" applyBorder="1" applyAlignment="1">
      <alignment horizontal="center" vertical="center"/>
    </xf>
    <xf numFmtId="0" fontId="23" fillId="15" borderId="152" xfId="0" applyFont="1" applyFill="1" applyBorder="1" applyAlignment="1">
      <alignment horizontal="center" vertical="center" wrapText="1"/>
    </xf>
    <xf numFmtId="0" fontId="23" fillId="15" borderId="35" xfId="0" applyFont="1" applyFill="1" applyBorder="1" applyAlignment="1">
      <alignment horizontal="center" vertical="center" wrapText="1"/>
    </xf>
    <xf numFmtId="0" fontId="23" fillId="15" borderId="14" xfId="0" applyFont="1" applyFill="1" applyBorder="1" applyAlignment="1">
      <alignment horizontal="center" vertical="center" wrapText="1"/>
    </xf>
    <xf numFmtId="0" fontId="23" fillId="14" borderId="159" xfId="0" applyFont="1" applyFill="1" applyBorder="1" applyAlignment="1">
      <alignment horizontal="center" vertical="center"/>
    </xf>
    <xf numFmtId="0" fontId="23" fillId="14" borderId="162" xfId="0" applyFont="1" applyFill="1" applyBorder="1" applyAlignment="1">
      <alignment horizontal="center" vertical="center"/>
    </xf>
    <xf numFmtId="0" fontId="23" fillId="14" borderId="157" xfId="0" applyFont="1" applyFill="1" applyBorder="1" applyAlignment="1">
      <alignment horizontal="center" vertical="center"/>
    </xf>
    <xf numFmtId="0" fontId="23" fillId="14" borderId="26" xfId="0" applyFont="1" applyFill="1" applyBorder="1" applyAlignment="1">
      <alignment horizontal="center" vertical="center"/>
    </xf>
    <xf numFmtId="0" fontId="23" fillId="14" borderId="164" xfId="0" applyFont="1" applyFill="1" applyBorder="1" applyAlignment="1">
      <alignment horizontal="center" vertical="center"/>
    </xf>
    <xf numFmtId="0" fontId="23" fillId="14" borderId="106" xfId="0" applyFont="1" applyFill="1" applyBorder="1" applyAlignment="1">
      <alignment horizontal="center" vertical="center"/>
    </xf>
    <xf numFmtId="0" fontId="23" fillId="14" borderId="160" xfId="0" applyFont="1" applyFill="1" applyBorder="1" applyAlignment="1">
      <alignment horizontal="center" vertical="center"/>
    </xf>
    <xf numFmtId="0" fontId="23" fillId="14" borderId="27" xfId="0" applyFont="1" applyFill="1" applyBorder="1" applyAlignment="1">
      <alignment horizontal="center" vertical="center"/>
    </xf>
    <xf numFmtId="0" fontId="23" fillId="14" borderId="163" xfId="0" applyFont="1" applyFill="1" applyBorder="1" applyAlignment="1">
      <alignment horizontal="center" vertical="center"/>
    </xf>
    <xf numFmtId="0" fontId="23" fillId="14" borderId="149" xfId="0" applyFont="1" applyFill="1" applyBorder="1" applyAlignment="1">
      <alignment horizontal="center" vertical="center"/>
    </xf>
    <xf numFmtId="0" fontId="23" fillId="14" borderId="15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45" fillId="2" borderId="0" xfId="0" applyFont="1" applyFill="1" applyBorder="1"/>
    <xf numFmtId="0" fontId="44" fillId="0" borderId="0" xfId="0" applyFont="1" applyBorder="1"/>
    <xf numFmtId="4" fontId="45" fillId="0" borderId="0" xfId="67" applyNumberFormat="1" applyFont="1" applyFill="1" applyBorder="1" applyAlignment="1">
      <alignment horizontal="center" wrapText="1"/>
    </xf>
    <xf numFmtId="0" fontId="45" fillId="0" borderId="0" xfId="63" applyFont="1" applyBorder="1" applyAlignment="1">
      <alignment horizontal="left" wrapText="1"/>
    </xf>
    <xf numFmtId="0" fontId="51" fillId="0" borderId="0" xfId="63" applyFont="1" applyBorder="1" applyAlignment="1">
      <alignment horizontal="center" vertical="center" wrapText="1"/>
    </xf>
    <xf numFmtId="0" fontId="45" fillId="0" borderId="0" xfId="63" applyFont="1" applyBorder="1" applyAlignment="1">
      <alignment horizontal="center" wrapText="1"/>
    </xf>
    <xf numFmtId="0" fontId="51" fillId="5" borderId="0" xfId="65" applyFont="1" applyFill="1" applyBorder="1" applyAlignment="1">
      <alignment horizontal="center" vertical="center" wrapText="1"/>
    </xf>
    <xf numFmtId="0" fontId="45" fillId="5" borderId="0" xfId="65" applyFont="1" applyFill="1" applyBorder="1"/>
    <xf numFmtId="0" fontId="44" fillId="5" borderId="0" xfId="65" applyFont="1" applyFill="1" applyBorder="1"/>
    <xf numFmtId="0" fontId="45" fillId="5" borderId="0" xfId="65" applyFont="1" applyFill="1" applyBorder="1" applyAlignment="1">
      <alignment horizontal="left" wrapText="1"/>
    </xf>
    <xf numFmtId="0" fontId="45" fillId="5" borderId="0" xfId="65" applyFont="1" applyFill="1" applyBorder="1" applyAlignment="1">
      <alignment horizontal="center" wrapText="1"/>
    </xf>
    <xf numFmtId="4" fontId="45" fillId="5" borderId="0" xfId="67" applyNumberFormat="1" applyFont="1" applyFill="1" applyBorder="1" applyAlignment="1">
      <alignment horizontal="center" wrapText="1"/>
    </xf>
    <xf numFmtId="0" fontId="51" fillId="5" borderId="0" xfId="66" applyFont="1" applyFill="1" applyBorder="1" applyAlignment="1">
      <alignment horizontal="center" vertical="center" wrapText="1"/>
    </xf>
    <xf numFmtId="0" fontId="45" fillId="5" borderId="0" xfId="66" applyFont="1" applyFill="1" applyBorder="1"/>
    <xf numFmtId="0" fontId="44" fillId="5" borderId="0" xfId="66" applyFont="1" applyFill="1" applyBorder="1"/>
    <xf numFmtId="0" fontId="45" fillId="5" borderId="0" xfId="66" applyFont="1" applyFill="1" applyBorder="1" applyAlignment="1">
      <alignment horizontal="left" wrapText="1"/>
    </xf>
    <xf numFmtId="0" fontId="45" fillId="5" borderId="0" xfId="66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/>
    <xf numFmtId="0" fontId="44" fillId="0" borderId="0" xfId="0" applyFont="1" applyFill="1" applyBorder="1"/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" fillId="5" borderId="0" xfId="0" applyFont="1" applyFill="1" applyAlignment="1">
      <alignment horizontal="left" vertical="top" wrapText="1"/>
    </xf>
    <xf numFmtId="0" fontId="37" fillId="5" borderId="0" xfId="12" applyFont="1" applyFill="1" applyAlignment="1">
      <alignment horizontal="left"/>
    </xf>
  </cellXfs>
  <cellStyles count="75">
    <cellStyle name="Euro" xfId="1"/>
    <cellStyle name="Millares" xfId="2" builtinId="3"/>
    <cellStyle name="Millares 2" xfId="3"/>
    <cellStyle name="Millares 2 2" xfId="4"/>
    <cellStyle name="Millares 2 3" xfId="5"/>
    <cellStyle name="Millares 2 4" xfId="6"/>
    <cellStyle name="Millares 3" xfId="7"/>
    <cellStyle name="Millares 4" xfId="8"/>
    <cellStyle name="Millares 5" xfId="9"/>
    <cellStyle name="Millares 6" xfId="10"/>
    <cellStyle name="Millares 7" xfId="11"/>
    <cellStyle name="Normal" xfId="0" builtinId="0"/>
    <cellStyle name="Normal 2" xfId="12"/>
    <cellStyle name="Normal 2 2" xfId="13"/>
    <cellStyle name="Normal 2 3" xfId="14"/>
    <cellStyle name="Normal 2 4" xfId="15"/>
    <cellStyle name="Normal 2 4 2" xfId="16"/>
    <cellStyle name="Normal 2 4 3" xfId="17"/>
    <cellStyle name="Normal 2 5" xfId="18"/>
    <cellStyle name="Normal 22" xfId="19"/>
    <cellStyle name="Normal 23" xfId="20"/>
    <cellStyle name="Normal 3" xfId="21"/>
    <cellStyle name="Normal 4" xfId="22"/>
    <cellStyle name="Normal 4 10" xfId="23"/>
    <cellStyle name="Normal 4 10 2" xfId="24"/>
    <cellStyle name="Normal 4 11" xfId="25"/>
    <cellStyle name="Normal 4 11 2" xfId="26"/>
    <cellStyle name="Normal 4 12" xfId="27"/>
    <cellStyle name="Normal 4 12 2" xfId="28"/>
    <cellStyle name="Normal 4 13" xfId="29"/>
    <cellStyle name="Normal 4 13 2" xfId="30"/>
    <cellStyle name="Normal 4 14" xfId="31"/>
    <cellStyle name="Normal 4 14 2" xfId="32"/>
    <cellStyle name="Normal 4 15" xfId="33"/>
    <cellStyle name="Normal 4 15 2" xfId="34"/>
    <cellStyle name="Normal 4 16" xfId="35"/>
    <cellStyle name="Normal 4 16 2" xfId="36"/>
    <cellStyle name="Normal 4 17" xfId="37"/>
    <cellStyle name="Normal 4 17 2" xfId="38"/>
    <cellStyle name="Normal 4 18" xfId="39"/>
    <cellStyle name="Normal 4 18 2" xfId="40"/>
    <cellStyle name="Normal 4 19" xfId="41"/>
    <cellStyle name="Normal 4 19 2" xfId="42"/>
    <cellStyle name="Normal 4 2" xfId="43"/>
    <cellStyle name="Normal 4 2 2" xfId="44"/>
    <cellStyle name="Normal 4 3" xfId="45"/>
    <cellStyle name="Normal 4 3 2" xfId="46"/>
    <cellStyle name="Normal 4 4" xfId="47"/>
    <cellStyle name="Normal 4 4 2" xfId="48"/>
    <cellStyle name="Normal 4 5" xfId="49"/>
    <cellStyle name="Normal 4 5 2" xfId="50"/>
    <cellStyle name="Normal 4 6" xfId="51"/>
    <cellStyle name="Normal 4 6 2" xfId="52"/>
    <cellStyle name="Normal 4 7" xfId="53"/>
    <cellStyle name="Normal 4 7 2" xfId="54"/>
    <cellStyle name="Normal 4 8" xfId="55"/>
    <cellStyle name="Normal 4 8 2" xfId="56"/>
    <cellStyle name="Normal 4 9" xfId="57"/>
    <cellStyle name="Normal 4 9 2" xfId="58"/>
    <cellStyle name="Normal 5" xfId="59"/>
    <cellStyle name="Normal 5 2" xfId="60"/>
    <cellStyle name="Normal 5 3" xfId="61"/>
    <cellStyle name="Normal_2.11.1" xfId="62"/>
    <cellStyle name="Normal_2.6" xfId="63"/>
    <cellStyle name="Normal_2.7." xfId="64"/>
    <cellStyle name="Normal_2.7._1" xfId="65"/>
    <cellStyle name="Normal_2.9.1" xfId="66"/>
    <cellStyle name="Normal_Hoja1" xfId="67"/>
    <cellStyle name="Porcentaje" xfId="68" builtinId="5"/>
    <cellStyle name="Porcentaje 2" xfId="69"/>
    <cellStyle name="Porcentaje 3" xfId="70"/>
    <cellStyle name="Porcentaje 4" xfId="71"/>
    <cellStyle name="Porcentaje 5" xfId="72"/>
    <cellStyle name="Porcentaje 5 2" xfId="73"/>
    <cellStyle name="Porcentual 2" xfId="7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  <mruColors>
      <color rgb="FFC4D79B"/>
      <color rgb="FF3693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 POTENCIA INSTALADA - USO PROPIO</a:t>
            </a:r>
          </a:p>
        </c:rich>
      </c:tx>
      <c:layout>
        <c:manualLayout>
          <c:xMode val="edge"/>
          <c:yMode val="edge"/>
          <c:x val="0.31560500761332599"/>
          <c:y val="4.9657721356259038E-2"/>
        </c:manualLayout>
      </c:layout>
      <c:overlay val="0"/>
      <c:spPr>
        <a:solidFill>
          <a:srgbClr val="C4D79B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9.5512082853855013E-2"/>
          <c:y val="0.26158072949581901"/>
          <c:w val="0.88629752509409343"/>
          <c:h val="0.62397903181815162"/>
        </c:manualLayout>
      </c:layout>
      <c:barChart>
        <c:barDir val="col"/>
        <c:grouping val="clustered"/>
        <c:varyColors val="0"/>
        <c:ser>
          <c:idx val="0"/>
          <c:order val="0"/>
          <c:tx>
            <c:v>Uso propio</c:v>
          </c:tx>
          <c:spPr>
            <a:solidFill>
              <a:srgbClr val="0066C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grafPI!$N$32:$N$38</c:f>
              <c:strCache>
                <c:ptCount val="7"/>
                <c:pt idx="0">
                  <c:v>LIMA</c:v>
                </c:pt>
                <c:pt idx="1">
                  <c:v>LORETO</c:v>
                </c:pt>
                <c:pt idx="2">
                  <c:v>LA LIBERTAD</c:v>
                </c:pt>
                <c:pt idx="3">
                  <c:v>ANCASH</c:v>
                </c:pt>
                <c:pt idx="4">
                  <c:v>ICA</c:v>
                </c:pt>
                <c:pt idx="5">
                  <c:v>PIURA</c:v>
                </c:pt>
                <c:pt idx="6">
                  <c:v>Otros</c:v>
                </c:pt>
              </c:strCache>
            </c:strRef>
          </c:cat>
          <c:val>
            <c:numRef>
              <c:f>grafPI!$O$32:$O$38</c:f>
              <c:numCache>
                <c:formatCode>_ * #\ ##0_ ;_ * \-#\ ##0_ ;_ * "-"??_ ;_ @_ </c:formatCode>
                <c:ptCount val="7"/>
                <c:pt idx="0">
                  <c:v>347.97199999999998</c:v>
                </c:pt>
                <c:pt idx="1">
                  <c:v>216.82600000000002</c:v>
                </c:pt>
                <c:pt idx="2">
                  <c:v>167.44500000000002</c:v>
                </c:pt>
                <c:pt idx="3">
                  <c:v>91.376000000000019</c:v>
                </c:pt>
                <c:pt idx="4">
                  <c:v>78.921000000000021</c:v>
                </c:pt>
                <c:pt idx="5">
                  <c:v>74.017000000000024</c:v>
                </c:pt>
                <c:pt idx="6">
                  <c:v>486.3649999999999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B5-4941-B6E4-C2E30B872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511744"/>
        <c:axId val="100513664"/>
      </c:barChart>
      <c:catAx>
        <c:axId val="10051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 :   1 463 MW</a:t>
                </a:r>
              </a:p>
            </c:rich>
          </c:tx>
          <c:layout>
            <c:manualLayout>
              <c:xMode val="edge"/>
              <c:yMode val="edge"/>
              <c:x val="0.42536155892477323"/>
              <c:y val="0.1230164979377577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0513664"/>
        <c:crosses val="autoZero"/>
        <c:auto val="1"/>
        <c:lblAlgn val="ctr"/>
        <c:lblOffset val="80"/>
        <c:tickLblSkip val="1"/>
        <c:tickMarkSkip val="1"/>
        <c:noMultiLvlLbl val="0"/>
      </c:catAx>
      <c:valAx>
        <c:axId val="100513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 W</a:t>
                </a:r>
              </a:p>
            </c:rich>
          </c:tx>
          <c:layout>
            <c:manualLayout>
              <c:xMode val="edge"/>
              <c:yMode val="edge"/>
              <c:x val="2.9919482412328259E-2"/>
              <c:y val="0.52316139054046817"/>
            </c:manualLayout>
          </c:layout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0511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 NÚMERO DE CLIENTES LIBRES DE LAS EMPRESAS GENERADORAS</a:t>
            </a:r>
          </a:p>
        </c:rich>
      </c:tx>
      <c:layout>
        <c:manualLayout>
          <c:xMode val="edge"/>
          <c:yMode val="edge"/>
          <c:x val="0.24178435099263709"/>
          <c:y val="4.945265988092952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6.7430106056833666E-2"/>
          <c:y val="0.19892525339500744"/>
          <c:w val="0.92461483409390943"/>
          <c:h val="0.677421133182998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'2.5'!$N$74:$N$80</c:f>
              <c:strCache>
                <c:ptCount val="7"/>
                <c:pt idx="0">
                  <c:v>LIMA</c:v>
                </c:pt>
                <c:pt idx="1">
                  <c:v>ICA</c:v>
                </c:pt>
                <c:pt idx="2">
                  <c:v>PIURA</c:v>
                </c:pt>
                <c:pt idx="3">
                  <c:v>AREQUIPA</c:v>
                </c:pt>
                <c:pt idx="4">
                  <c:v>LA LIBERTAD</c:v>
                </c:pt>
                <c:pt idx="5">
                  <c:v>CALLAO</c:v>
                </c:pt>
                <c:pt idx="6">
                  <c:v>OTROS</c:v>
                </c:pt>
              </c:strCache>
            </c:strRef>
          </c:cat>
          <c:val>
            <c:numRef>
              <c:f>'2.5'!$O$74:$O$80</c:f>
              <c:numCache>
                <c:formatCode>#,##0</c:formatCode>
                <c:ptCount val="7"/>
                <c:pt idx="0">
                  <c:v>885.99999999999955</c:v>
                </c:pt>
                <c:pt idx="1">
                  <c:v>119.00000000000004</c:v>
                </c:pt>
                <c:pt idx="2">
                  <c:v>78.999999999999986</c:v>
                </c:pt>
                <c:pt idx="3">
                  <c:v>76</c:v>
                </c:pt>
                <c:pt idx="4">
                  <c:v>52.000000000000007</c:v>
                </c:pt>
                <c:pt idx="5">
                  <c:v>51.000000000000007</c:v>
                </c:pt>
                <c:pt idx="6">
                  <c:v>266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DC-43A2-A45F-8BE715C93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95360"/>
        <c:axId val="87696896"/>
      </c:barChart>
      <c:catAx>
        <c:axId val="8769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769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696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Nº de clientes</a:t>
                </a:r>
              </a:p>
            </c:rich>
          </c:tx>
          <c:layout>
            <c:manualLayout>
              <c:xMode val="edge"/>
              <c:yMode val="edge"/>
              <c:x val="8.254779511587422E-3"/>
              <c:y val="0.416667733606469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7695360"/>
        <c:crosses val="autoZero"/>
        <c:crossBetween val="between"/>
        <c:majorUnit val="50"/>
        <c:min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60" verticalDpi="36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NÚMERO DE CLIENTES LIBRES SEGÚN TIPO DE EMPRESA</a:t>
            </a:r>
          </a:p>
        </c:rich>
      </c:tx>
      <c:layout>
        <c:manualLayout>
          <c:xMode val="edge"/>
          <c:yMode val="edge"/>
          <c:x val="0.24195047778700129"/>
          <c:y val="8.3606474534494588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8.2004424326349162E-2"/>
          <c:y val="0.18438517634376389"/>
          <c:w val="0.9063062689972825"/>
          <c:h val="0.6658536585365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'2.5'!$O$146</c:f>
              <c:strCache>
                <c:ptCount val="1"/>
                <c:pt idx="0">
                  <c:v>GENERADORAS</c:v>
                </c:pt>
              </c:strCache>
            </c:strRef>
          </c:tx>
          <c:spPr>
            <a:gradFill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>
              <a:bevelT w="63500"/>
            </a:sp3d>
          </c:spPr>
          <c:invertIfNegative val="0"/>
          <c:dLbls>
            <c:dLbl>
              <c:idx val="0"/>
              <c:layout>
                <c:manualLayout>
                  <c:x val="-3.601985961289471E-3"/>
                  <c:y val="4.47627389142849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E-4849-B362-78ED0C334897}"/>
                </c:ext>
              </c:extLst>
            </c:dLbl>
            <c:dLbl>
              <c:idx val="6"/>
              <c:layout>
                <c:manualLayout>
                  <c:x val="-1.3740994685004155E-3"/>
                  <c:y val="-2.27917675554708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1E-4849-B362-78ED0C33489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'2.5'!$N$147:$N$153</c:f>
              <c:strCache>
                <c:ptCount val="7"/>
                <c:pt idx="0">
                  <c:v>LIMA</c:v>
                </c:pt>
                <c:pt idx="1">
                  <c:v>ICA</c:v>
                </c:pt>
                <c:pt idx="2">
                  <c:v>PIURA</c:v>
                </c:pt>
                <c:pt idx="3">
                  <c:v>AREQUIPA</c:v>
                </c:pt>
                <c:pt idx="4">
                  <c:v>CALLAO</c:v>
                </c:pt>
                <c:pt idx="5">
                  <c:v>LA LIBERTAD</c:v>
                </c:pt>
                <c:pt idx="6">
                  <c:v>OTROS</c:v>
                </c:pt>
              </c:strCache>
            </c:strRef>
          </c:cat>
          <c:val>
            <c:numRef>
              <c:f>'2.5'!$O$147:$O$153</c:f>
              <c:numCache>
                <c:formatCode>_-* #\ ##0_-;\-* #\ ##0_-;_-* "-"??_-;_-@_-</c:formatCode>
                <c:ptCount val="7"/>
                <c:pt idx="0">
                  <c:v>885.99999999999955</c:v>
                </c:pt>
                <c:pt idx="1">
                  <c:v>119.00000000000004</c:v>
                </c:pt>
                <c:pt idx="2">
                  <c:v>78.999999999999986</c:v>
                </c:pt>
                <c:pt idx="3">
                  <c:v>76</c:v>
                </c:pt>
                <c:pt idx="4">
                  <c:v>51.000000000000007</c:v>
                </c:pt>
                <c:pt idx="5">
                  <c:v>52.000000000000007</c:v>
                </c:pt>
                <c:pt idx="6" formatCode="#\ ###\ ##0">
                  <c:v>266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1E-4849-B362-78ED0C334897}"/>
            </c:ext>
          </c:extLst>
        </c:ser>
        <c:ser>
          <c:idx val="1"/>
          <c:order val="1"/>
          <c:tx>
            <c:strRef>
              <c:f>'2.5'!$P$146</c:f>
              <c:strCache>
                <c:ptCount val="1"/>
                <c:pt idx="0">
                  <c:v>DISTRIBUIDORAS</c:v>
                </c:pt>
              </c:strCache>
            </c:strRef>
          </c:tx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dkEdge">
              <a:bevelT/>
            </a:sp3d>
          </c:spPr>
          <c:invertIfNegative val="0"/>
          <c:dLbls>
            <c:dLbl>
              <c:idx val="0"/>
              <c:layout>
                <c:manualLayout>
                  <c:x val="-5.7091153932122723E-4"/>
                  <c:y val="6.15928622394536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1E-4849-B362-78ED0C334897}"/>
                </c:ext>
              </c:extLst>
            </c:dLbl>
            <c:dLbl>
              <c:idx val="6"/>
              <c:layout>
                <c:manualLayout>
                  <c:x val="1.4600573888262098E-3"/>
                  <c:y val="-4.10910055845186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1E-4849-B362-78ED0C33489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'2.5'!$N$147:$N$153</c:f>
              <c:strCache>
                <c:ptCount val="7"/>
                <c:pt idx="0">
                  <c:v>LIMA</c:v>
                </c:pt>
                <c:pt idx="1">
                  <c:v>ICA</c:v>
                </c:pt>
                <c:pt idx="2">
                  <c:v>PIURA</c:v>
                </c:pt>
                <c:pt idx="3">
                  <c:v>AREQUIPA</c:v>
                </c:pt>
                <c:pt idx="4">
                  <c:v>CALLAO</c:v>
                </c:pt>
                <c:pt idx="5">
                  <c:v>LA LIBERTAD</c:v>
                </c:pt>
                <c:pt idx="6">
                  <c:v>OTROS</c:v>
                </c:pt>
              </c:strCache>
            </c:strRef>
          </c:cat>
          <c:val>
            <c:numRef>
              <c:f>'2.5'!$P$147:$P$153</c:f>
              <c:numCache>
                <c:formatCode>#\ ###\ ##0</c:formatCode>
                <c:ptCount val="7"/>
                <c:pt idx="0">
                  <c:v>439.99999999999989</c:v>
                </c:pt>
                <c:pt idx="1">
                  <c:v>106.00000000000004</c:v>
                </c:pt>
                <c:pt idx="2">
                  <c:v>80</c:v>
                </c:pt>
                <c:pt idx="3">
                  <c:v>59.000000000000007</c:v>
                </c:pt>
                <c:pt idx="4">
                  <c:v>77.000000000000014</c:v>
                </c:pt>
                <c:pt idx="5">
                  <c:v>75</c:v>
                </c:pt>
                <c:pt idx="6">
                  <c:v>195.00000000000011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E1E-4849-B362-78ED0C334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13280"/>
        <c:axId val="87714816"/>
      </c:barChart>
      <c:catAx>
        <c:axId val="8771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771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714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Nº de clientes</a:t>
                </a:r>
              </a:p>
            </c:rich>
          </c:tx>
          <c:layout>
            <c:manualLayout>
              <c:xMode val="edge"/>
              <c:yMode val="edge"/>
              <c:x val="6.91914022517912E-3"/>
              <c:y val="0.368059856957958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7713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5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75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ayout>
        <c:manualLayout>
          <c:xMode val="edge"/>
          <c:yMode val="edge"/>
          <c:x val="0.28951114478141615"/>
          <c:y val="0.91502745850285405"/>
          <c:w val="0.45764058919451855"/>
          <c:h val="7.56097334591525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 NÚMERO DE CLIENTES REGULADOS DE LAS EMPRESAS DISTRIBUIDORAS</a:t>
            </a:r>
          </a:p>
        </c:rich>
      </c:tx>
      <c:layout>
        <c:manualLayout>
          <c:xMode val="edge"/>
          <c:yMode val="edge"/>
          <c:x val="0.22533337566675135"/>
          <c:y val="4.5896332901676516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590083861505885"/>
          <c:y val="0.17694505690498605"/>
          <c:w val="0.88984971495039533"/>
          <c:h val="0.717911413730994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>
                <a:rot lat="0" lon="0" rev="0"/>
              </a:lightRig>
            </a:scene3d>
            <a:sp3d prstMaterial="plastic">
              <a:bevelT w="50800"/>
            </a:sp3d>
          </c:spPr>
          <c:invertIfNegative val="0"/>
          <c:dLbls>
            <c:dLbl>
              <c:idx val="0"/>
              <c:layout>
                <c:manualLayout>
                  <c:x val="4.1380584987783832E-3"/>
                  <c:y val="-1.95726977268772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C9-42D1-B07F-D1D92D7D757F}"/>
                </c:ext>
              </c:extLst>
            </c:dLbl>
            <c:dLbl>
              <c:idx val="6"/>
              <c:layout>
                <c:manualLayout>
                  <c:x val="3.3939561665496817E-3"/>
                  <c:y val="6.233385805271658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C9-42D1-B07F-D1D92D7D757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'2.5'!$N$110:$N$116</c:f>
              <c:strCache>
                <c:ptCount val="7"/>
                <c:pt idx="0">
                  <c:v>LIMA</c:v>
                </c:pt>
                <c:pt idx="1">
                  <c:v>LA LIBERTAD</c:v>
                </c:pt>
                <c:pt idx="2">
                  <c:v>PIURA</c:v>
                </c:pt>
                <c:pt idx="3">
                  <c:v>AREQUIPA</c:v>
                </c:pt>
                <c:pt idx="4">
                  <c:v>CUSCO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Ref>
              <c:f>'2.5'!$O$110:$O$116</c:f>
              <c:numCache>
                <c:formatCode>#\ ###\ ##0</c:formatCode>
                <c:ptCount val="7"/>
                <c:pt idx="0">
                  <c:v>2419982.9999999953</c:v>
                </c:pt>
                <c:pt idx="1">
                  <c:v>467147.99999999831</c:v>
                </c:pt>
                <c:pt idx="2">
                  <c:v>463589.00000000064</c:v>
                </c:pt>
                <c:pt idx="3">
                  <c:v>443742.99999999942</c:v>
                </c:pt>
                <c:pt idx="4">
                  <c:v>413089.00000000081</c:v>
                </c:pt>
                <c:pt idx="5">
                  <c:v>368369.99999999942</c:v>
                </c:pt>
                <c:pt idx="6">
                  <c:v>3200545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7C9-42D1-B07F-D1D92D7D7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30816"/>
        <c:axId val="87736704"/>
      </c:barChart>
      <c:catAx>
        <c:axId val="8773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773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736704"/>
        <c:scaling>
          <c:orientation val="minMax"/>
          <c:max val="35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Nº de clientes</a:t>
                </a:r>
              </a:p>
            </c:rich>
          </c:tx>
          <c:layout>
            <c:manualLayout>
              <c:xMode val="edge"/>
              <c:yMode val="edge"/>
              <c:x val="6.691220049106765E-3"/>
              <c:y val="0.4221784280745625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#\ 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7730816"/>
        <c:crosses val="autoZero"/>
        <c:crossBetween val="between"/>
        <c:majorUnit val="280000"/>
        <c:minorUnit val="5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 VENTA DE ENERGÍA ELÉCTRICA DE LAS EMPRESAS GENERADORAS       </a:t>
            </a:r>
          </a:p>
        </c:rich>
      </c:tx>
      <c:layout>
        <c:manualLayout>
          <c:xMode val="edge"/>
          <c:yMode val="edge"/>
          <c:x val="0.22969752415506156"/>
          <c:y val="4.3433688436004328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sof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7.296909534022572E-2"/>
          <c:y val="0.17204346239568211"/>
          <c:w val="0.91338596871282351"/>
          <c:h val="0.7016147450823910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1.5269539028801423E-3"/>
                  <c:y val="7.43692765564604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1A-45CF-8E37-905F10CE02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'2.6'!$N$74:$N$81</c:f>
              <c:strCache>
                <c:ptCount val="8"/>
                <c:pt idx="0">
                  <c:v>LIMA</c:v>
                </c:pt>
                <c:pt idx="1">
                  <c:v>AREQUIPA</c:v>
                </c:pt>
                <c:pt idx="2">
                  <c:v>MOQUEGUA</c:v>
                </c:pt>
                <c:pt idx="3">
                  <c:v>CUSCO</c:v>
                </c:pt>
                <c:pt idx="4">
                  <c:v>ICA</c:v>
                </c:pt>
                <c:pt idx="5">
                  <c:v>ANCASH</c:v>
                </c:pt>
                <c:pt idx="6">
                  <c:v>APURIMAC</c:v>
                </c:pt>
                <c:pt idx="7">
                  <c:v>JUNIN</c:v>
                </c:pt>
              </c:strCache>
            </c:strRef>
          </c:cat>
          <c:val>
            <c:numRef>
              <c:f>'2.6'!$O$74:$O$81</c:f>
              <c:numCache>
                <c:formatCode>#,##0</c:formatCode>
                <c:ptCount val="8"/>
                <c:pt idx="0">
                  <c:v>5601.8942366000101</c:v>
                </c:pt>
                <c:pt idx="1">
                  <c:v>3697.475240799999</c:v>
                </c:pt>
                <c:pt idx="2">
                  <c:v>2277.7055751999997</c:v>
                </c:pt>
                <c:pt idx="3">
                  <c:v>1807.5420731000002</c:v>
                </c:pt>
                <c:pt idx="4">
                  <c:v>1792.5446615999974</c:v>
                </c:pt>
                <c:pt idx="5">
                  <c:v>1400.2895727999994</c:v>
                </c:pt>
                <c:pt idx="6">
                  <c:v>1120.8417912</c:v>
                </c:pt>
                <c:pt idx="7">
                  <c:v>1064.5908150000002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1A-45CF-8E37-905F10CE0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86560"/>
        <c:axId val="87988096"/>
      </c:barChart>
      <c:catAx>
        <c:axId val="8798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79880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87988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5.6534442628633687E-3"/>
              <c:y val="0.462155212342879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7986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60" verticalDpi="36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VENTA DE ENERGÍA ELÉCTRICA SEGÚN TIPO DE MERCADO  </a:t>
            </a:r>
          </a:p>
        </c:rich>
      </c:tx>
      <c:layout>
        <c:manualLayout>
          <c:xMode val="edge"/>
          <c:yMode val="edge"/>
          <c:x val="0.28896036564037592"/>
          <c:y val="7.493835997773006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sof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9.1981586715802185E-2"/>
          <c:y val="0.17340175174732372"/>
          <c:w val="0.90063047713219135"/>
          <c:h val="0.65561608169765295"/>
        </c:manualLayout>
      </c:layout>
      <c:barChart>
        <c:barDir val="col"/>
        <c:grouping val="clustered"/>
        <c:varyColors val="0"/>
        <c:ser>
          <c:idx val="0"/>
          <c:order val="0"/>
          <c:tx>
            <c:v>LIBRE</c:v>
          </c:tx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0639749559234236E-2"/>
                  <c:y val="1.17696174522442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C0-4659-95DB-AF5203A28EDC}"/>
                </c:ext>
              </c:extLst>
            </c:dLbl>
            <c:dLbl>
              <c:idx val="6"/>
              <c:layout>
                <c:manualLayout>
                  <c:x val="-1.4908179287196949E-2"/>
                  <c:y val="-1.71430729284353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C0-4659-95DB-AF5203A28ED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'2.6'!$N$148:$N$155</c:f>
              <c:strCache>
                <c:ptCount val="8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MOQUEGUA</c:v>
                </c:pt>
                <c:pt idx="4">
                  <c:v>CUSCO</c:v>
                </c:pt>
                <c:pt idx="5">
                  <c:v>ANCASH</c:v>
                </c:pt>
                <c:pt idx="6">
                  <c:v>CALLAO</c:v>
                </c:pt>
                <c:pt idx="7">
                  <c:v>Otros</c:v>
                </c:pt>
              </c:strCache>
            </c:strRef>
          </c:cat>
          <c:val>
            <c:numRef>
              <c:f>'2.6'!$O$148:$O$155</c:f>
              <c:numCache>
                <c:formatCode>_-* #\ ##0_-;\-* #\ ##0_-;_-* "-"??_-;_-@_-</c:formatCode>
                <c:ptCount val="8"/>
                <c:pt idx="0">
                  <c:v>6801.9743493000014</c:v>
                </c:pt>
                <c:pt idx="1">
                  <c:v>3836.8861652999967</c:v>
                </c:pt>
                <c:pt idx="2" formatCode="#,##0">
                  <c:v>1968.7809909999987</c:v>
                </c:pt>
                <c:pt idx="3">
                  <c:v>2292.3888892</c:v>
                </c:pt>
                <c:pt idx="4">
                  <c:v>1841.5864360999988</c:v>
                </c:pt>
                <c:pt idx="5">
                  <c:v>1536.2259757999998</c:v>
                </c:pt>
                <c:pt idx="6" formatCode="#\ ###\ ##0">
                  <c:v>1091.450986000001</c:v>
                </c:pt>
                <c:pt idx="7" formatCode="#,##0">
                  <c:v>6487.9447078000085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C0-4659-95DB-AF5203A28EDC}"/>
            </c:ext>
          </c:extLst>
        </c:ser>
        <c:ser>
          <c:idx val="1"/>
          <c:order val="1"/>
          <c:tx>
            <c:v>REGULADO</c:v>
          </c:tx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8698477624087288E-3"/>
                  <c:y val="1.126585677200982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C0-4659-95DB-AF5203A28EDC}"/>
                </c:ext>
              </c:extLst>
            </c:dLbl>
            <c:dLbl>
              <c:idx val="2"/>
              <c:layout>
                <c:manualLayout>
                  <c:x val="5.354752342704149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C0-4659-95DB-AF5203A28EDC}"/>
                </c:ext>
              </c:extLst>
            </c:dLbl>
            <c:dLbl>
              <c:idx val="6"/>
              <c:layout>
                <c:manualLayout>
                  <c:x val="9.4795981827572751E-3"/>
                  <c:y val="-5.64628859594791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C0-4659-95DB-AF5203A28EDC}"/>
                </c:ext>
              </c:extLst>
            </c:dLbl>
            <c:dLbl>
              <c:idx val="7"/>
              <c:layout>
                <c:manualLayout>
                  <c:x val="9.118540721669416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C0-4659-95DB-AF5203A28ED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'2.6'!$N$148:$N$155</c:f>
              <c:strCache>
                <c:ptCount val="8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MOQUEGUA</c:v>
                </c:pt>
                <c:pt idx="4">
                  <c:v>CUSCO</c:v>
                </c:pt>
                <c:pt idx="5">
                  <c:v>ANCASH</c:v>
                </c:pt>
                <c:pt idx="6">
                  <c:v>CALLAO</c:v>
                </c:pt>
                <c:pt idx="7">
                  <c:v>Otros</c:v>
                </c:pt>
              </c:strCache>
            </c:strRef>
          </c:cat>
          <c:val>
            <c:numRef>
              <c:f>'2.6'!$P$148:$P$155</c:f>
              <c:numCache>
                <c:formatCode>_-* #\ ##0_-;\-* #\ ##0_-;_-* "-"??_-;_-@_-</c:formatCode>
                <c:ptCount val="8"/>
                <c:pt idx="0">
                  <c:v>9584.8016888901275</c:v>
                </c:pt>
                <c:pt idx="1">
                  <c:v>831.13358330000165</c:v>
                </c:pt>
                <c:pt idx="2" formatCode="#,##0">
                  <c:v>650.31382439999868</c:v>
                </c:pt>
                <c:pt idx="3">
                  <c:v>104.61933760999948</c:v>
                </c:pt>
                <c:pt idx="4">
                  <c:v>408.64587914999674</c:v>
                </c:pt>
                <c:pt idx="5">
                  <c:v>422.43715964999888</c:v>
                </c:pt>
                <c:pt idx="6" formatCode="#\ ###\ ##0">
                  <c:v>710.25514569999905</c:v>
                </c:pt>
                <c:pt idx="7" formatCode="#,##0">
                  <c:v>5181.6242489499928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CC0-4659-95DB-AF5203A28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09728"/>
        <c:axId val="88281856"/>
      </c:barChart>
      <c:catAx>
        <c:axId val="8800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828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2818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8.0959080509803005E-3"/>
              <c:y val="0.403976377952755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8009728"/>
        <c:crosses val="autoZero"/>
        <c:crossBetween val="between"/>
        <c:majorUnit val="1500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8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ayout>
        <c:manualLayout>
          <c:xMode val="edge"/>
          <c:yMode val="edge"/>
          <c:x val="0.29585042738364514"/>
          <c:y val="0.91771912033723058"/>
          <c:w val="0.52476648711112506"/>
          <c:h val="6.09757019008987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VENTA DE ENERGÍA ELÉCTRICA DE LAS EMPRESAS DISTRIBUIDORAS  </a:t>
            </a:r>
          </a:p>
        </c:rich>
      </c:tx>
      <c:layout>
        <c:manualLayout>
          <c:xMode val="edge"/>
          <c:yMode val="edge"/>
          <c:x val="0.24228913176897662"/>
          <c:y val="4.250545683842908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soft" dir="t"/>
        </a:scene3d>
        <a:sp3d>
          <a:bevelT w="82550"/>
        </a:sp3d>
      </c:spPr>
    </c:title>
    <c:autoTitleDeleted val="0"/>
    <c:plotArea>
      <c:layout>
        <c:manualLayout>
          <c:layoutTarget val="inner"/>
          <c:xMode val="edge"/>
          <c:yMode val="edge"/>
          <c:x val="8.0844613708805371E-2"/>
          <c:y val="0.15603132010733295"/>
          <c:w val="0.90913953420143445"/>
          <c:h val="0.747205211840245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0522526671343613E-3"/>
                  <c:y val="6.465467201518291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76-428A-B008-BF2F5C89E6C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'2.6'!$N$109:$N$116</c:f>
              <c:strCache>
                <c:ptCount val="8"/>
                <c:pt idx="0">
                  <c:v>LIMA</c:v>
                </c:pt>
                <c:pt idx="1">
                  <c:v>PIURA</c:v>
                </c:pt>
                <c:pt idx="2">
                  <c:v>CALLAO</c:v>
                </c:pt>
                <c:pt idx="3">
                  <c:v>LA LIBERTAD</c:v>
                </c:pt>
                <c:pt idx="4">
                  <c:v>AREQUIPA</c:v>
                </c:pt>
                <c:pt idx="5">
                  <c:v>ICA</c:v>
                </c:pt>
                <c:pt idx="6">
                  <c:v>LAMBAYEQUE</c:v>
                </c:pt>
                <c:pt idx="7">
                  <c:v>Otros</c:v>
                </c:pt>
              </c:strCache>
            </c:strRef>
          </c:cat>
          <c:val>
            <c:numRef>
              <c:f>'2.6'!$O$109:$O$116</c:f>
              <c:numCache>
                <c:formatCode>#\ ###\ ##0</c:formatCode>
                <c:ptCount val="8"/>
                <c:pt idx="0">
                  <c:v>10784.881801589823</c:v>
                </c:pt>
                <c:pt idx="1">
                  <c:v>1139.6553323699964</c:v>
                </c:pt>
                <c:pt idx="2">
                  <c:v>1065.3207803000016</c:v>
                </c:pt>
                <c:pt idx="3">
                  <c:v>1054.364043279998</c:v>
                </c:pt>
                <c:pt idx="4">
                  <c:v>970.54450780000684</c:v>
                </c:pt>
                <c:pt idx="5">
                  <c:v>826.55015379999793</c:v>
                </c:pt>
                <c:pt idx="6">
                  <c:v>763.62776699999881</c:v>
                </c:pt>
                <c:pt idx="7">
                  <c:v>4288.4166584102859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76-428A-B008-BF2F5C89E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36096"/>
        <c:axId val="88437888"/>
      </c:barChart>
      <c:catAx>
        <c:axId val="8843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843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437888"/>
        <c:scaling>
          <c:orientation val="minMax"/>
          <c:min val="50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7.2829553022290125E-3"/>
              <c:y val="0.48042921739505351"/>
            </c:manualLayout>
          </c:layout>
          <c:overlay val="0"/>
          <c:spPr>
            <a:noFill/>
            <a:ln w="25400">
              <a:noFill/>
            </a:ln>
          </c:spPr>
        </c:title>
        <c:numFmt formatCode="#\ ###\ 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8436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 FACTURACIÓN DE ENERGÍA ELÉCTRICA DE LAS EMPRESAS GENERADORAS    </a:t>
            </a:r>
          </a:p>
        </c:rich>
      </c:tx>
      <c:layout>
        <c:manualLayout>
          <c:xMode val="edge"/>
          <c:yMode val="edge"/>
          <c:x val="0.21585396609776836"/>
          <c:y val="5.6170179985363465E-2"/>
        </c:manualLayout>
      </c:layout>
      <c:overlay val="0"/>
      <c:spPr>
        <a:solidFill>
          <a:srgbClr val="C4D79B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17058391072317"/>
          <c:y val="0.2267027191492906"/>
          <c:w val="0.88588341146145977"/>
          <c:h val="0.644267208534417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'2.7.'!$N$80:$N$86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MOQUEGUA</c:v>
                </c:pt>
                <c:pt idx="3">
                  <c:v>CUSCO</c:v>
                </c:pt>
                <c:pt idx="4">
                  <c:v>ANCASH</c:v>
                </c:pt>
                <c:pt idx="5">
                  <c:v>ICA</c:v>
                </c:pt>
                <c:pt idx="6">
                  <c:v>Otros</c:v>
                </c:pt>
              </c:strCache>
            </c:strRef>
          </c:cat>
          <c:val>
            <c:numRef>
              <c:f>'2.7.'!$O$80:$O$86</c:f>
              <c:numCache>
                <c:formatCode>#\ ###\ ##0</c:formatCode>
                <c:ptCount val="7"/>
                <c:pt idx="0">
                  <c:v>319628.19576677249</c:v>
                </c:pt>
                <c:pt idx="1">
                  <c:v>225227.41089889366</c:v>
                </c:pt>
                <c:pt idx="2">
                  <c:v>151214.74646591043</c:v>
                </c:pt>
                <c:pt idx="3">
                  <c:v>116347.495496697</c:v>
                </c:pt>
                <c:pt idx="4">
                  <c:v>104623.19214901338</c:v>
                </c:pt>
                <c:pt idx="5">
                  <c:v>102485.23234832124</c:v>
                </c:pt>
                <c:pt idx="6">
                  <c:v>384893.62734722474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DE-4998-8900-3DA4E780D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65408"/>
        <c:axId val="88466944"/>
      </c:barChart>
      <c:catAx>
        <c:axId val="8846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84669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8846694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miles US $</a:t>
                </a:r>
              </a:p>
            </c:rich>
          </c:tx>
          <c:layout>
            <c:manualLayout>
              <c:xMode val="edge"/>
              <c:yMode val="edge"/>
              <c:x val="9.4460810252279155E-3"/>
              <c:y val="0.405426522942493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3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8465408"/>
        <c:crosses val="autoZero"/>
        <c:crossBetween val="between"/>
        <c:majorUnit val="50000"/>
        <c:min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60" verticalDpi="36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FACTURACIÓN DE ENERGÍA ELÉCTRICA SEGÚN TIPO DE MERCADO      </a:t>
            </a:r>
          </a:p>
        </c:rich>
      </c:tx>
      <c:layout>
        <c:manualLayout>
          <c:xMode val="edge"/>
          <c:yMode val="edge"/>
          <c:x val="0.24531481377645697"/>
          <c:y val="5.8536771972329371E-2"/>
        </c:manualLayout>
      </c:layout>
      <c:overlay val="0"/>
      <c:spPr>
        <a:solidFill>
          <a:srgbClr val="C4D79B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66854743045695"/>
          <c:y val="0.22032520325203253"/>
          <c:w val="0.88134878509859083"/>
          <c:h val="0.65609756097560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'2.7.'!$O$140</c:f>
              <c:strCache>
                <c:ptCount val="1"/>
                <c:pt idx="0">
                  <c:v>Libre</c:v>
                </c:pt>
              </c:strCache>
            </c:strRef>
          </c:tx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179306992930439E-2"/>
                  <c:y val="8.6633611142316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20-4E0C-9B3D-0C5EB69C5B03}"/>
                </c:ext>
              </c:extLst>
            </c:dLbl>
            <c:dLbl>
              <c:idx val="1"/>
              <c:layout>
                <c:manualLayout>
                  <c:x val="-7.1852745097351414E-3"/>
                  <c:y val="3.10629952652168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20-4E0C-9B3D-0C5EB69C5B03}"/>
                </c:ext>
              </c:extLst>
            </c:dLbl>
            <c:dLbl>
              <c:idx val="2"/>
              <c:layout>
                <c:manualLayout>
                  <c:x val="-7.138534617203797E-3"/>
                  <c:y val="6.40788563488271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20-4E0C-9B3D-0C5EB69C5B03}"/>
                </c:ext>
              </c:extLst>
            </c:dLbl>
            <c:dLbl>
              <c:idx val="3"/>
              <c:layout>
                <c:manualLayout>
                  <c:x val="-1.3213221044623967E-2"/>
                  <c:y val="1.33246398228559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20-4E0C-9B3D-0C5EB69C5B03}"/>
                </c:ext>
              </c:extLst>
            </c:dLbl>
            <c:dLbl>
              <c:idx val="4"/>
              <c:layout>
                <c:manualLayout>
                  <c:x val="-1.3595568431004335E-2"/>
                  <c:y val="6.66495789716403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20-4E0C-9B3D-0C5EB69C5B03}"/>
                </c:ext>
              </c:extLst>
            </c:dLbl>
            <c:dLbl>
              <c:idx val="5"/>
              <c:layout>
                <c:manualLayout>
                  <c:x val="-1.5316820115367859E-2"/>
                  <c:y val="7.98781636701443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20-4E0C-9B3D-0C5EB69C5B03}"/>
                </c:ext>
              </c:extLst>
            </c:dLbl>
            <c:dLbl>
              <c:idx val="6"/>
              <c:layout>
                <c:manualLayout>
                  <c:x val="-1.3379886368561132E-2"/>
                  <c:y val="-4.05726744456233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20-4E0C-9B3D-0C5EB69C5B03}"/>
                </c:ext>
              </c:extLst>
            </c:dLbl>
            <c:numFmt formatCode="#\ 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'2.7.'!$N$141:$N$147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CUSCO</c:v>
                </c:pt>
                <c:pt idx="4">
                  <c:v>LA LIBERTAD</c:v>
                </c:pt>
                <c:pt idx="5">
                  <c:v>CALLAO</c:v>
                </c:pt>
                <c:pt idx="6">
                  <c:v>Otros</c:v>
                </c:pt>
              </c:strCache>
            </c:strRef>
          </c:cat>
          <c:val>
            <c:numRef>
              <c:f>'2.7.'!$O$141:$O$147</c:f>
              <c:numCache>
                <c:formatCode>#\ ###\ ##0</c:formatCode>
                <c:ptCount val="7"/>
                <c:pt idx="0">
                  <c:v>417010.91088623158</c:v>
                </c:pt>
                <c:pt idx="1">
                  <c:v>236685.26976316643</c:v>
                </c:pt>
                <c:pt idx="2">
                  <c:v>114865.66995184238</c:v>
                </c:pt>
                <c:pt idx="3">
                  <c:v>118629.07026229569</c:v>
                </c:pt>
                <c:pt idx="4">
                  <c:v>53120.295550955321</c:v>
                </c:pt>
                <c:pt idx="5">
                  <c:v>72660.071190193863</c:v>
                </c:pt>
                <c:pt idx="6">
                  <c:v>605596.82444171899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F20-4E0C-9B3D-0C5EB69C5B03}"/>
            </c:ext>
          </c:extLst>
        </c:ser>
        <c:ser>
          <c:idx val="1"/>
          <c:order val="1"/>
          <c:tx>
            <c:strRef>
              <c:f>'2.7.'!$P$140</c:f>
              <c:strCache>
                <c:ptCount val="1"/>
                <c:pt idx="0">
                  <c:v>Regulado</c:v>
                </c:pt>
              </c:strCache>
            </c:strRef>
          </c:tx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6827960632403109E-3"/>
                  <c:y val="9.41723850395885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20-4E0C-9B3D-0C5EB69C5B03}"/>
                </c:ext>
              </c:extLst>
            </c:dLbl>
            <c:dLbl>
              <c:idx val="1"/>
              <c:layout>
                <c:manualLayout>
                  <c:x val="6.9799348841237735E-3"/>
                  <c:y val="-2.76169779704964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20-4E0C-9B3D-0C5EB69C5B03}"/>
                </c:ext>
              </c:extLst>
            </c:dLbl>
            <c:dLbl>
              <c:idx val="2"/>
              <c:layout>
                <c:manualLayout>
                  <c:x val="1.1240598181457942E-2"/>
                  <c:y val="4.84191381315155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20-4E0C-9B3D-0C5EB69C5B03}"/>
                </c:ext>
              </c:extLst>
            </c:dLbl>
            <c:dLbl>
              <c:idx val="3"/>
              <c:layout>
                <c:manualLayout>
                  <c:x val="8.6702868584351798E-3"/>
                  <c:y val="9.01581168744607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20-4E0C-9B3D-0C5EB69C5B03}"/>
                </c:ext>
              </c:extLst>
            </c:dLbl>
            <c:dLbl>
              <c:idx val="4"/>
              <c:layout>
                <c:manualLayout>
                  <c:x val="8.2879608742332245E-3"/>
                  <c:y val="6.23810189345452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20-4E0C-9B3D-0C5EB69C5B03}"/>
                </c:ext>
              </c:extLst>
            </c:dLbl>
            <c:dLbl>
              <c:idx val="5"/>
              <c:layout>
                <c:manualLayout>
                  <c:x val="1.276828938076399E-2"/>
                  <c:y val="2.02178518789210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F20-4E0C-9B3D-0C5EB69C5B03}"/>
                </c:ext>
              </c:extLst>
            </c:dLbl>
            <c:dLbl>
              <c:idx val="6"/>
              <c:layout>
                <c:manualLayout>
                  <c:x val="2.7471722212787128E-4"/>
                  <c:y val="-2.976704123527280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F20-4E0C-9B3D-0C5EB69C5B03}"/>
                </c:ext>
              </c:extLst>
            </c:dLbl>
            <c:numFmt formatCode="#\ 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'2.7.'!$N$141:$N$147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CUSCO</c:v>
                </c:pt>
                <c:pt idx="4">
                  <c:v>LA LIBERTAD</c:v>
                </c:pt>
                <c:pt idx="5">
                  <c:v>CALLAO</c:v>
                </c:pt>
                <c:pt idx="6">
                  <c:v>Otros</c:v>
                </c:pt>
              </c:strCache>
            </c:strRef>
          </c:cat>
          <c:val>
            <c:numRef>
              <c:f>'2.7.'!$P$141:$P$147</c:f>
              <c:numCache>
                <c:formatCode>#\ ###\ ##0</c:formatCode>
                <c:ptCount val="7"/>
                <c:pt idx="0">
                  <c:v>1519817.0359939539</c:v>
                </c:pt>
                <c:pt idx="1">
                  <c:v>146384.59737572077</c:v>
                </c:pt>
                <c:pt idx="2">
                  <c:v>106996.55380605011</c:v>
                </c:pt>
                <c:pt idx="3">
                  <c:v>81062.908823781341</c:v>
                </c:pt>
                <c:pt idx="4">
                  <c:v>131839.17131407821</c:v>
                </c:pt>
                <c:pt idx="5">
                  <c:v>111661.39269597289</c:v>
                </c:pt>
                <c:pt idx="6">
                  <c:v>865716.63630339922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F20-4E0C-9B3D-0C5EB69C5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00096"/>
        <c:axId val="88501632"/>
      </c:barChart>
      <c:catAx>
        <c:axId val="8850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850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50163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100"/>
                  <a:t>miles US $</a:t>
                </a:r>
              </a:p>
            </c:rich>
          </c:tx>
          <c:layout>
            <c:manualLayout>
              <c:xMode val="edge"/>
              <c:yMode val="edge"/>
              <c:x val="9.9919097091500392E-3"/>
              <c:y val="0.402439138427534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8500096"/>
        <c:crosses val="autoZero"/>
        <c:crossBetween val="between"/>
        <c:majorUnit val="150000"/>
        <c:minorUnit val="100000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ayout>
        <c:manualLayout>
          <c:xMode val="edge"/>
          <c:yMode val="edge"/>
          <c:x val="0.24230287592484306"/>
          <c:y val="0.92926817346212287"/>
          <c:w val="0.52476638283897126"/>
          <c:h val="6.09754853517804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FACTURACIÓN DE ENERGÍA ELÉCTRICA DE LAS EMPRESAS DISTRIBUIDORAS        </a:t>
            </a:r>
          </a:p>
        </c:rich>
      </c:tx>
      <c:layout>
        <c:manualLayout>
          <c:xMode val="edge"/>
          <c:yMode val="edge"/>
          <c:x val="0.21260099368312904"/>
          <c:y val="2.8456969194640146E-2"/>
        </c:manualLayout>
      </c:layout>
      <c:overlay val="0"/>
      <c:spPr>
        <a:solidFill>
          <a:srgbClr val="C4D79B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38443493942183"/>
          <c:y val="0.16405042644376028"/>
          <c:w val="0.88184716318558987"/>
          <c:h val="0.7308061028065673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733483608735604E-3"/>
                  <c:y val="4.91738313892382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72-413B-9BBF-934F3F6216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'2.7.'!$N$116:$N$122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PIURA</c:v>
                </c:pt>
                <c:pt idx="3">
                  <c:v>LA LIBERTAD</c:v>
                </c:pt>
                <c:pt idx="4">
                  <c:v>CALLAO</c:v>
                </c:pt>
                <c:pt idx="5">
                  <c:v>ICA</c:v>
                </c:pt>
                <c:pt idx="6">
                  <c:v>Otros</c:v>
                </c:pt>
              </c:strCache>
            </c:strRef>
          </c:cat>
          <c:val>
            <c:numRef>
              <c:f>'2.7.'!$O$116:$O$122</c:f>
              <c:numCache>
                <c:formatCode>#\ ###\ ##0</c:formatCode>
                <c:ptCount val="7"/>
                <c:pt idx="0">
                  <c:v>1617199.7511133607</c:v>
                </c:pt>
                <c:pt idx="1">
                  <c:v>157842.45623999229</c:v>
                </c:pt>
                <c:pt idx="2">
                  <c:v>150068.73053582839</c:v>
                </c:pt>
                <c:pt idx="3">
                  <c:v>146616.02110018372</c:v>
                </c:pt>
                <c:pt idx="4">
                  <c:v>137798.88569080169</c:v>
                </c:pt>
                <c:pt idx="5">
                  <c:v>119376.99140957071</c:v>
                </c:pt>
                <c:pt idx="6">
                  <c:v>848723.67179678986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72-413B-9BBF-934F3F621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25056"/>
        <c:axId val="88535040"/>
      </c:barChart>
      <c:catAx>
        <c:axId val="8852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853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53504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050"/>
                  <a:t>miles US $</a:t>
                </a:r>
              </a:p>
            </c:rich>
          </c:tx>
          <c:layout>
            <c:manualLayout>
              <c:xMode val="edge"/>
              <c:yMode val="edge"/>
              <c:x val="9.9356540677063687E-3"/>
              <c:y val="0.4378534051664594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#\ 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8525056"/>
        <c:crosses val="autoZero"/>
        <c:crossBetween val="between"/>
        <c:majorUnit val="150000"/>
        <c:minorUnit val="4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PRECIO MEDIO DE ELECTRICIDAD DE LAS EMPRESAS GENERADORAS</a:t>
            </a:r>
          </a:p>
        </c:rich>
      </c:tx>
      <c:layout>
        <c:manualLayout>
          <c:xMode val="edge"/>
          <c:yMode val="edge"/>
          <c:x val="0.21132190764555683"/>
          <c:y val="7.7245638412845458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sof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8.6143789499636664E-2"/>
          <c:y val="0.21236614889467012"/>
          <c:w val="0.90680090875670449"/>
          <c:h val="0.6612920585834031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'2.8.'!$N$74:$N$80</c:f>
              <c:strCache>
                <c:ptCount val="7"/>
                <c:pt idx="0">
                  <c:v>LORETO</c:v>
                </c:pt>
                <c:pt idx="1">
                  <c:v>UCAYALI</c:v>
                </c:pt>
                <c:pt idx="2">
                  <c:v>AYACUCHO</c:v>
                </c:pt>
                <c:pt idx="3">
                  <c:v>HUANCAVELICA</c:v>
                </c:pt>
                <c:pt idx="4">
                  <c:v>LAMBAYEQUE</c:v>
                </c:pt>
                <c:pt idx="5">
                  <c:v>ANCASH</c:v>
                </c:pt>
                <c:pt idx="6">
                  <c:v>HUÁNUCO</c:v>
                </c:pt>
              </c:strCache>
            </c:strRef>
          </c:cat>
          <c:val>
            <c:numRef>
              <c:f>'2.8.'!$O$74:$O$80</c:f>
              <c:numCache>
                <c:formatCode>#,##0.00</c:formatCode>
                <c:ptCount val="7"/>
                <c:pt idx="0">
                  <c:v>10.647940420666684</c:v>
                </c:pt>
                <c:pt idx="1">
                  <c:v>8.1432074936329979</c:v>
                </c:pt>
                <c:pt idx="2">
                  <c:v>8.1331412525548199</c:v>
                </c:pt>
                <c:pt idx="3">
                  <c:v>7.7467579209565089</c:v>
                </c:pt>
                <c:pt idx="4">
                  <c:v>7.7162338943353177</c:v>
                </c:pt>
                <c:pt idx="5">
                  <c:v>7.471539757295365</c:v>
                </c:pt>
                <c:pt idx="6">
                  <c:v>7.1464163674040533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6A-4755-A464-C975FEB9A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25664"/>
        <c:axId val="90239744"/>
      </c:barChart>
      <c:catAx>
        <c:axId val="9022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02397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023974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100"/>
                  <a:t>Cent. US $/Kw.h</a:t>
                </a:r>
              </a:p>
            </c:rich>
          </c:tx>
          <c:layout>
            <c:manualLayout>
              <c:xMode val="edge"/>
              <c:yMode val="edge"/>
              <c:x val="1.2911082039509952E-2"/>
              <c:y val="0.393996270828137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0225664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POTENCIA INSTALADA -  MERCADO ELÉCTRICO</a:t>
            </a:r>
          </a:p>
        </c:rich>
      </c:tx>
      <c:layout>
        <c:manualLayout>
          <c:xMode val="edge"/>
          <c:yMode val="edge"/>
          <c:x val="0.27780144431098658"/>
          <c:y val="2.4242984296889539E-2"/>
        </c:manualLayout>
      </c:layout>
      <c:overlay val="0"/>
      <c:spPr>
        <a:solidFill>
          <a:srgbClr val="C4D79B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9.7701270099858212E-2"/>
          <c:y val="0.20315295694421176"/>
          <c:w val="0.88620774127371993"/>
          <c:h val="0.67829256715251018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invertIfNegative val="0"/>
          <c:cat>
            <c:strRef>
              <c:f>grafPI!$N$5:$N$11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CALLAO</c:v>
                </c:pt>
                <c:pt idx="5">
                  <c:v>HUANUCO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DA-46E4-913A-2F63EE888981}"/>
            </c:ext>
          </c:extLst>
        </c:ser>
        <c:ser>
          <c:idx val="1"/>
          <c:order val="1"/>
          <c:tx>
            <c:v>Mercado Electrico</c:v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grafPI!$N$5:$N$11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CALLAO</c:v>
                </c:pt>
                <c:pt idx="5">
                  <c:v>HUANUCO</c:v>
                </c:pt>
                <c:pt idx="6">
                  <c:v>Otros</c:v>
                </c:pt>
              </c:strCache>
            </c:strRef>
          </c:cat>
          <c:val>
            <c:numRef>
              <c:f>grafPI!$O$5:$O$11</c:f>
              <c:numCache>
                <c:formatCode>_ * #\ ##0_ ;_ * \-#\ ##0_ ;_ * "-"??_ ;_ @_ </c:formatCode>
                <c:ptCount val="7"/>
                <c:pt idx="0">
                  <c:v>4710.7640000000001</c:v>
                </c:pt>
                <c:pt idx="1">
                  <c:v>1648.1550000000002</c:v>
                </c:pt>
                <c:pt idx="2">
                  <c:v>1533.28</c:v>
                </c:pt>
                <c:pt idx="3">
                  <c:v>948.00400000000036</c:v>
                </c:pt>
                <c:pt idx="4">
                  <c:v>565.33999999999992</c:v>
                </c:pt>
                <c:pt idx="5">
                  <c:v>503.51299999999992</c:v>
                </c:pt>
                <c:pt idx="6">
                  <c:v>3814.9919999999966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DA-46E4-913A-2F63EE888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975232"/>
        <c:axId val="117502336"/>
      </c:barChart>
      <c:catAx>
        <c:axId val="10697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 :   13 724 MW</a:t>
                </a:r>
              </a:p>
            </c:rich>
          </c:tx>
          <c:layout>
            <c:manualLayout>
              <c:xMode val="edge"/>
              <c:yMode val="edge"/>
              <c:x val="0.42605406527573886"/>
              <c:y val="0.10023140750437981"/>
            </c:manualLayout>
          </c:layout>
          <c:overlay val="0"/>
          <c:spPr>
            <a:scene3d>
              <a:camera prst="orthographicFront"/>
              <a:lightRig rig="threePt" dir="t"/>
            </a:scene3d>
            <a:sp3d>
              <a:bevelT w="6350"/>
            </a:sp3d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750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50233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 W</a:t>
                </a:r>
              </a:p>
            </c:rich>
          </c:tx>
          <c:layout>
            <c:manualLayout>
              <c:xMode val="edge"/>
              <c:yMode val="edge"/>
              <c:x val="9.1954268428310858E-3"/>
              <c:y val="0.52871673436908406"/>
            </c:manualLayout>
          </c:layout>
          <c:overlay val="0"/>
        </c:title>
        <c:numFmt formatCode="###\ ###\ 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69752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PRECIO MEDIO DE ELECTRICIDAD SEGÚN TIPO DE MERCADO</a:t>
            </a:r>
          </a:p>
        </c:rich>
      </c:tx>
      <c:layout>
        <c:manualLayout>
          <c:xMode val="edge"/>
          <c:yMode val="edge"/>
          <c:x val="0.25776541994750657"/>
          <c:y val="6.4700007737128098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sof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9.1074457675588444E-2"/>
          <c:y val="0.20820800361702335"/>
          <c:w val="0.90131754632466676"/>
          <c:h val="0.66097560975609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'2.8.'!$O$138</c:f>
              <c:strCache>
                <c:ptCount val="1"/>
                <c:pt idx="0">
                  <c:v>Libre</c:v>
                </c:pt>
              </c:strCache>
            </c:strRef>
          </c:tx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sof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1889063478453409E-2"/>
                  <c:y val="5.61884642468466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F9-4E0B-8C92-BA475C47BEEE}"/>
                </c:ext>
              </c:extLst>
            </c:dLbl>
            <c:dLbl>
              <c:idx val="2"/>
              <c:layout>
                <c:manualLayout>
                  <c:x val="-7.139669790272199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F9-4E0B-8C92-BA475C47BEEE}"/>
                </c:ext>
              </c:extLst>
            </c:dLbl>
            <c:dLbl>
              <c:idx val="3"/>
              <c:layout>
                <c:manualLayout>
                  <c:x val="-5.354752342704149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F9-4E0B-8C92-BA475C47BEEE}"/>
                </c:ext>
              </c:extLst>
            </c:dLbl>
            <c:dLbl>
              <c:idx val="4"/>
              <c:layout>
                <c:manualLayout>
                  <c:x val="-6.1517812281496938E-3"/>
                  <c:y val="9.637643609155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F9-4E0B-8C92-BA475C47BEEE}"/>
                </c:ext>
              </c:extLst>
            </c:dLbl>
            <c:dLbl>
              <c:idx val="5"/>
              <c:layout>
                <c:manualLayout>
                  <c:x val="-5.833166436524752E-3"/>
                  <c:y val="8.2354874180053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F9-4E0B-8C92-BA475C47BEEE}"/>
                </c:ext>
              </c:extLst>
            </c:dLbl>
            <c:dLbl>
              <c:idx val="6"/>
              <c:layout>
                <c:manualLayout>
                  <c:x val="-5.5144111002188986E-3"/>
                  <c:y val="-1.41605894768771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F9-4E0B-8C92-BA475C47BEEE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'2.8.'!$N$139:$N$145</c:f>
              <c:strCache>
                <c:ptCount val="7"/>
                <c:pt idx="0">
                  <c:v>MADRE DE DIOS</c:v>
                </c:pt>
                <c:pt idx="1">
                  <c:v>HUÁNUCO</c:v>
                </c:pt>
                <c:pt idx="2">
                  <c:v>AYACUCHO</c:v>
                </c:pt>
                <c:pt idx="3">
                  <c:v>JUNÍN</c:v>
                </c:pt>
                <c:pt idx="4">
                  <c:v>HUANCAVELICA</c:v>
                </c:pt>
                <c:pt idx="5">
                  <c:v>PASCO</c:v>
                </c:pt>
                <c:pt idx="6">
                  <c:v>CUSCO</c:v>
                </c:pt>
              </c:strCache>
            </c:strRef>
          </c:cat>
          <c:val>
            <c:numRef>
              <c:f>'2.8.'!$O$139:$O$145</c:f>
              <c:numCache>
                <c:formatCode>_-* #\ ##0.00_-;\-* #\ ##0.00_-;_-* "-"??_-;_-@_-</c:formatCode>
                <c:ptCount val="7"/>
                <c:pt idx="1">
                  <c:v>7.2944981097061641</c:v>
                </c:pt>
                <c:pt idx="2">
                  <c:v>8.4334252106044012</c:v>
                </c:pt>
                <c:pt idx="3" formatCode="0.00">
                  <c:v>6.2209977114984509</c:v>
                </c:pt>
                <c:pt idx="4">
                  <c:v>7.8136203740187256</c:v>
                </c:pt>
                <c:pt idx="5">
                  <c:v>6.0571887908272455</c:v>
                </c:pt>
                <c:pt idx="6">
                  <c:v>6.4416781062702118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3F9-4E0B-8C92-BA475C47BEEE}"/>
            </c:ext>
          </c:extLst>
        </c:ser>
        <c:ser>
          <c:idx val="1"/>
          <c:order val="1"/>
          <c:tx>
            <c:strRef>
              <c:f>'2.8.'!$P$138</c:f>
              <c:strCache>
                <c:ptCount val="1"/>
                <c:pt idx="0">
                  <c:v>Regulado</c:v>
                </c:pt>
              </c:strCache>
            </c:strRef>
          </c:tx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3788935022094021E-3"/>
                  <c:y val="7.167274822354054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F9-4E0B-8C92-BA475C47BEEE}"/>
                </c:ext>
              </c:extLst>
            </c:dLbl>
            <c:dLbl>
              <c:idx val="1"/>
              <c:layout>
                <c:manualLayout>
                  <c:x val="6.3062119677933411E-3"/>
                  <c:y val="-5.53997823442805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3F9-4E0B-8C92-BA475C47BEEE}"/>
                </c:ext>
              </c:extLst>
            </c:dLbl>
            <c:dLbl>
              <c:idx val="2"/>
              <c:layout>
                <c:manualLayout>
                  <c:x val="2.0908689483247297E-2"/>
                  <c:y val="2.44670635682730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F9-4E0B-8C92-BA475C47BEEE}"/>
                </c:ext>
              </c:extLst>
            </c:dLbl>
            <c:dLbl>
              <c:idx val="3"/>
              <c:layout>
                <c:manualLayout>
                  <c:x val="1.0964168958241481E-2"/>
                  <c:y val="7.07483515780039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3F9-4E0B-8C92-BA475C47BEEE}"/>
                </c:ext>
              </c:extLst>
            </c:dLbl>
            <c:dLbl>
              <c:idx val="4"/>
              <c:layout>
                <c:manualLayout>
                  <c:x val="5.0357179405218326E-3"/>
                  <c:y val="-7.56673708469367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3F9-4E0B-8C92-BA475C47BEEE}"/>
                </c:ext>
              </c:extLst>
            </c:dLbl>
            <c:dLbl>
              <c:idx val="6"/>
              <c:layout>
                <c:manualLayout>
                  <c:x val="-1.4665652965498521E-3"/>
                  <c:y val="-3.74649510274633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3F9-4E0B-8C92-BA475C47BEEE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'2.8.'!$N$139:$N$145</c:f>
              <c:strCache>
                <c:ptCount val="7"/>
                <c:pt idx="0">
                  <c:v>MADRE DE DIOS</c:v>
                </c:pt>
                <c:pt idx="1">
                  <c:v>HUÁNUCO</c:v>
                </c:pt>
                <c:pt idx="2">
                  <c:v>AYACUCHO</c:v>
                </c:pt>
                <c:pt idx="3">
                  <c:v>JUNÍN</c:v>
                </c:pt>
                <c:pt idx="4">
                  <c:v>HUANCAVELICA</c:v>
                </c:pt>
                <c:pt idx="5">
                  <c:v>PASCO</c:v>
                </c:pt>
                <c:pt idx="6">
                  <c:v>CUSCO</c:v>
                </c:pt>
              </c:strCache>
            </c:strRef>
          </c:cat>
          <c:val>
            <c:numRef>
              <c:f>'2.8.'!$P$139:$P$145</c:f>
              <c:numCache>
                <c:formatCode>_-* #\ ##0.00_-;\-* #\ ##0.00_-;_-* "-"??_-;_-@_-</c:formatCode>
                <c:ptCount val="7"/>
                <c:pt idx="0">
                  <c:v>21.93914346680851</c:v>
                </c:pt>
                <c:pt idx="1">
                  <c:v>21.292867718352216</c:v>
                </c:pt>
                <c:pt idx="2">
                  <c:v>20.902470667859525</c:v>
                </c:pt>
                <c:pt idx="3">
                  <c:v>20.692837470834345</c:v>
                </c:pt>
                <c:pt idx="4">
                  <c:v>20.378258696068848</c:v>
                </c:pt>
                <c:pt idx="5">
                  <c:v>19.863773174711106</c:v>
                </c:pt>
                <c:pt idx="6">
                  <c:v>19.836957365726072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3F9-4E0B-8C92-BA475C47B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22304"/>
        <c:axId val="90723840"/>
      </c:barChart>
      <c:catAx>
        <c:axId val="9072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072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72384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100"/>
                  <a:t>Cent. US $/Kw.h</a:t>
                </a:r>
              </a:p>
            </c:rich>
          </c:tx>
          <c:layout>
            <c:manualLayout>
              <c:xMode val="edge"/>
              <c:yMode val="edge"/>
              <c:x val="1.2557961504811898E-2"/>
              <c:y val="0.356097630653311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0722304"/>
        <c:crosses val="autoZero"/>
        <c:crossBetween val="between"/>
        <c:majorUnit val="3"/>
        <c:minorUnit val="0.5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ayout>
        <c:manualLayout>
          <c:xMode val="edge"/>
          <c:yMode val="edge"/>
          <c:x val="0.26297725284339457"/>
          <c:y val="0.92991114205962355"/>
          <c:w val="0.52476640419947507"/>
          <c:h val="6.09757113694121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PRECIO MEDIO DE ELECTRICIDAD DE LAS EMPRESAS DISTRIBUIDORAS</a:t>
            </a:r>
          </a:p>
        </c:rich>
      </c:tx>
      <c:layout>
        <c:manualLayout>
          <c:xMode val="edge"/>
          <c:yMode val="edge"/>
          <c:x val="0.20510471232936886"/>
          <c:y val="6.9897560773300629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soft" dir="t"/>
        </a:scene3d>
        <a:sp3d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9.3921476142776919E-2"/>
          <c:y val="0.1747393576984986"/>
          <c:w val="0.89745032420983994"/>
          <c:h val="0.7201171397315748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899806485538213E-4"/>
                  <c:y val="-3.3129535697317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09-4820-9D2F-F17D407D233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'2.8.'!$N$109:$N$115</c:f>
              <c:strCache>
                <c:ptCount val="7"/>
                <c:pt idx="0">
                  <c:v>MADRE DE DIOS</c:v>
                </c:pt>
                <c:pt idx="1">
                  <c:v>HUÁNUCO</c:v>
                </c:pt>
                <c:pt idx="2">
                  <c:v>AYACUCHO</c:v>
                </c:pt>
                <c:pt idx="3">
                  <c:v>JUNÍN</c:v>
                </c:pt>
                <c:pt idx="4">
                  <c:v>PASCO</c:v>
                </c:pt>
                <c:pt idx="5">
                  <c:v>UCAYALI</c:v>
                </c:pt>
                <c:pt idx="6">
                  <c:v>CUSCO</c:v>
                </c:pt>
              </c:strCache>
            </c:strRef>
          </c:cat>
          <c:val>
            <c:numRef>
              <c:f>'2.8.'!$O$109:$O$115</c:f>
              <c:numCache>
                <c:formatCode>#,##0.00</c:formatCode>
                <c:ptCount val="7"/>
                <c:pt idx="0">
                  <c:v>21.93914346680851</c:v>
                </c:pt>
                <c:pt idx="1">
                  <c:v>21.271193505853617</c:v>
                </c:pt>
                <c:pt idx="2">
                  <c:v>20.564052207502591</c:v>
                </c:pt>
                <c:pt idx="3">
                  <c:v>20.521297511939952</c:v>
                </c:pt>
                <c:pt idx="4">
                  <c:v>19.802859564040084</c:v>
                </c:pt>
                <c:pt idx="5">
                  <c:v>19.112227994584355</c:v>
                </c:pt>
                <c:pt idx="6">
                  <c:v>18.82681741178752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09-4820-9D2F-F17D407D2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50976"/>
        <c:axId val="90752512"/>
      </c:barChart>
      <c:catAx>
        <c:axId val="9075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075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75251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050"/>
                  <a:t>Cent. US $/Kw.h</a:t>
                </a:r>
              </a:p>
            </c:rich>
          </c:tx>
          <c:layout>
            <c:manualLayout>
              <c:xMode val="edge"/>
              <c:yMode val="edge"/>
              <c:x val="1.8522825860156602E-2"/>
              <c:y val="0.387623398091039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0750976"/>
        <c:crosses val="autoZero"/>
        <c:crossBetween val="between"/>
        <c:majorUnit val="3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NÚMERO DE CLIENTES FINALES POR SECTORES </a:t>
            </a:r>
          </a:p>
        </c:rich>
      </c:tx>
      <c:layout>
        <c:manualLayout>
          <c:xMode val="edge"/>
          <c:yMode val="edge"/>
          <c:x val="0.27739931110009852"/>
          <c:y val="1.5445094502851949E-2"/>
        </c:manualLayout>
      </c:layout>
      <c:overlay val="0"/>
      <c:spPr>
        <a:solidFill>
          <a:srgbClr val="C4D79B"/>
        </a:solidFill>
        <a:ln w="3175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2608648280542104"/>
          <c:y val="0.10454792906676791"/>
          <c:w val="0.84948096885813151"/>
          <c:h val="0.7485500299863526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'2.9.1'!$M$67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rgbClr val="981E54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softEdge">
              <a:bevelT/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900">
                        <a:solidFill>
                          <a:schemeClr val="bg1"/>
                        </a:solidFill>
                      </a:rPr>
                      <a:t>93,0%</a:t>
                    </a:r>
                    <a:endParaRPr lang="en-US" sz="900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52C-43AA-A567-3EE348061DE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 89,5%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52C-43AA-A567-3EE348061DE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93,4%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52C-43AA-A567-3EE348061DE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91,5%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52C-43AA-A567-3EE348061DE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 90.3%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52C-43AA-A567-3EE348061DE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 87,3%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952C-43AA-A567-3EE348061DE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89,7%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952C-43AA-A567-3EE348061D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es-P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'2.9.1'!$J$68:$J$74</c:f>
              <c:strCache>
                <c:ptCount val="7"/>
                <c:pt idx="0">
                  <c:v>LIMA</c:v>
                </c:pt>
                <c:pt idx="1">
                  <c:v>LA LIBERTAD</c:v>
                </c:pt>
                <c:pt idx="2">
                  <c:v>PIURA</c:v>
                </c:pt>
                <c:pt idx="3">
                  <c:v>AREQUIPA</c:v>
                </c:pt>
                <c:pt idx="4">
                  <c:v>CUSCO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Ref>
              <c:f>'2.9.1'!$M$68:$M$74</c:f>
              <c:numCache>
                <c:formatCode>#\ ###\ ##0</c:formatCode>
                <c:ptCount val="7"/>
                <c:pt idx="0">
                  <c:v>2251133.9999999995</c:v>
                </c:pt>
                <c:pt idx="1">
                  <c:v>418423.99999999977</c:v>
                </c:pt>
                <c:pt idx="2">
                  <c:v>433248.99999999953</c:v>
                </c:pt>
                <c:pt idx="3">
                  <c:v>406219.99999999942</c:v>
                </c:pt>
                <c:pt idx="4">
                  <c:v>372998.00000000006</c:v>
                </c:pt>
                <c:pt idx="5">
                  <c:v>321604.99999999924</c:v>
                </c:pt>
                <c:pt idx="6">
                  <c:v>2872085.0000000009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52C-43AA-A567-3EE348061DE6}"/>
            </c:ext>
          </c:extLst>
        </c:ser>
        <c:ser>
          <c:idx val="1"/>
          <c:order val="1"/>
          <c:tx>
            <c:strRef>
              <c:f>'2.9.1'!$L$67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63500"/>
            </a:sp3d>
          </c:spPr>
          <c:invertIfNegative val="0"/>
          <c:dLbls>
            <c:dLbl>
              <c:idx val="0"/>
              <c:layout>
                <c:manualLayout>
                  <c:x val="-4.1189931350114416E-2"/>
                  <c:y val="6.8827988680185924E-4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0,5%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952C-43AA-A567-3EE348061DE6}"/>
                </c:ext>
              </c:extLst>
            </c:dLbl>
            <c:dLbl>
              <c:idx val="1"/>
              <c:layout>
                <c:manualLayout>
                  <c:x val="-4.2715484363081591E-2"/>
                  <c:y val="4.641563659291191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952C-43AA-A567-3EE348061DE6}"/>
                </c:ext>
              </c:extLst>
            </c:dLbl>
            <c:dLbl>
              <c:idx val="2"/>
              <c:layout>
                <c:manualLayout>
                  <c:x val="-4.7292143401983219E-2"/>
                  <c:y val="6.708602765436443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0,6%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952C-43AA-A567-3EE348061DE6}"/>
                </c:ext>
              </c:extLst>
            </c:dLbl>
            <c:dLbl>
              <c:idx val="3"/>
              <c:layout>
                <c:manualLayout>
                  <c:x val="-4.7292263524267707E-2"/>
                  <c:y val="6.53865892461766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1,0%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952C-43AA-A567-3EE348061DE6}"/>
                </c:ext>
              </c:extLst>
            </c:dLbl>
            <c:dLbl>
              <c:idx val="4"/>
              <c:layout>
                <c:manualLayout>
                  <c:x val="-4.4241037376048821E-2"/>
                  <c:y val="-2.8754087303332893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2,5%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952C-43AA-A567-3EE348061DE6}"/>
                </c:ext>
              </c:extLst>
            </c:dLbl>
            <c:dLbl>
              <c:idx val="5"/>
              <c:layout>
                <c:manualLayout>
                  <c:x val="-4.5766590389016017E-2"/>
                  <c:y val="-6.5440842241088577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1,5%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952C-43AA-A567-3EE348061DE6}"/>
                </c:ext>
              </c:extLst>
            </c:dLbl>
            <c:dLbl>
              <c:idx val="6"/>
              <c:layout>
                <c:manualLayout>
                  <c:x val="-4.7292143401983219E-2"/>
                  <c:y val="-2.394903151072596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0,8%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952C-43AA-A567-3EE348061D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P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'2.9.1'!$J$68:$J$74</c:f>
              <c:strCache>
                <c:ptCount val="7"/>
                <c:pt idx="0">
                  <c:v>LIMA</c:v>
                </c:pt>
                <c:pt idx="1">
                  <c:v>LA LIBERTAD</c:v>
                </c:pt>
                <c:pt idx="2">
                  <c:v>PIURA</c:v>
                </c:pt>
                <c:pt idx="3">
                  <c:v>AREQUIPA</c:v>
                </c:pt>
                <c:pt idx="4">
                  <c:v>CUSCO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Ref>
              <c:f>'2.9.1'!$L$68:$L$74</c:f>
              <c:numCache>
                <c:formatCode>#\ ###\ ##0</c:formatCode>
                <c:ptCount val="7"/>
                <c:pt idx="0">
                  <c:v>11057.000000000029</c:v>
                </c:pt>
                <c:pt idx="1">
                  <c:v>4764.0000000000073</c:v>
                </c:pt>
                <c:pt idx="2">
                  <c:v>2839.0000000000018</c:v>
                </c:pt>
                <c:pt idx="3">
                  <c:v>4311.9999999999982</c:v>
                </c:pt>
                <c:pt idx="4">
                  <c:v>10454.000000000022</c:v>
                </c:pt>
                <c:pt idx="5">
                  <c:v>5605</c:v>
                </c:pt>
                <c:pt idx="6">
                  <c:v>26840.999999999985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52C-43AA-A567-3EE348061DE6}"/>
            </c:ext>
          </c:extLst>
        </c:ser>
        <c:ser>
          <c:idx val="0"/>
          <c:order val="2"/>
          <c:tx>
            <c:strRef>
              <c:f>'2.9.1'!$K$67</c:f>
              <c:strCache>
                <c:ptCount val="1"/>
                <c:pt idx="0">
                  <c:v>Comercial y Servicios</c:v>
                </c:pt>
              </c:strCache>
            </c:strRef>
          </c:tx>
          <c:spPr>
            <a:solidFill>
              <a:srgbClr val="66FF99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/>
            </a:sp3d>
          </c:spPr>
          <c:invertIfNegative val="0"/>
          <c:dLbls>
            <c:dLbl>
              <c:idx val="0"/>
              <c:layout>
                <c:manualLayout>
                  <c:x val="1.5255530129672007E-3"/>
                  <c:y val="-2.79329608938547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6,6%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952C-43AA-A567-3EE348061DE6}"/>
                </c:ext>
              </c:extLst>
            </c:dLbl>
            <c:dLbl>
              <c:idx val="1"/>
              <c:layout>
                <c:manualLayout>
                  <c:x val="0"/>
                  <c:y val="-1.30353817504655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9,4%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952C-43AA-A567-3EE348061DE6}"/>
                </c:ext>
              </c:extLst>
            </c:dLbl>
            <c:dLbl>
              <c:idx val="2"/>
              <c:layout>
                <c:manualLayout>
                  <c:x val="1.5255530129672007E-3"/>
                  <c:y val="-1.117318435754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6,0%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952C-43AA-A567-3EE348061DE6}"/>
                </c:ext>
              </c:extLst>
            </c:dLbl>
            <c:dLbl>
              <c:idx val="3"/>
              <c:layout>
                <c:manualLayout>
                  <c:x val="1.5255530129672007E-3"/>
                  <c:y val="-1.48975791433891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7,5%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952C-43AA-A567-3EE348061DE6}"/>
                </c:ext>
              </c:extLst>
            </c:dLbl>
            <c:dLbl>
              <c:idx val="4"/>
              <c:layout>
                <c:manualLayout>
                  <c:x val="0"/>
                  <c:y val="-1.48975791433891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7,2%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952C-43AA-A567-3EE348061DE6}"/>
                </c:ext>
              </c:extLst>
            </c:dLbl>
            <c:dLbl>
              <c:idx val="5"/>
              <c:layout>
                <c:manualLayout>
                  <c:x val="0"/>
                  <c:y val="-1.67597765363128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11,2%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952C-43AA-A567-3EE348061DE6}"/>
                </c:ext>
              </c:extLst>
            </c:dLbl>
            <c:dLbl>
              <c:idx val="6"/>
              <c:layout>
                <c:manualLayout>
                  <c:x val="1.5255530129672007E-3"/>
                  <c:y val="-4.46927374301675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9,4%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952C-43AA-A567-3EE348061D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'2.9.1'!$J$68:$J$74</c:f>
              <c:strCache>
                <c:ptCount val="7"/>
                <c:pt idx="0">
                  <c:v>LIMA</c:v>
                </c:pt>
                <c:pt idx="1">
                  <c:v>LA LIBERTAD</c:v>
                </c:pt>
                <c:pt idx="2">
                  <c:v>PIURA</c:v>
                </c:pt>
                <c:pt idx="3">
                  <c:v>AREQUIPA</c:v>
                </c:pt>
                <c:pt idx="4">
                  <c:v>CUSCO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Ref>
              <c:f>'2.9.1'!$K$68:$K$74</c:f>
              <c:numCache>
                <c:formatCode>#\ ###\ ##0</c:formatCode>
                <c:ptCount val="7"/>
                <c:pt idx="0">
                  <c:v>159117.99999999945</c:v>
                </c:pt>
                <c:pt idx="1">
                  <c:v>44087.000000000116</c:v>
                </c:pt>
                <c:pt idx="2">
                  <c:v>27660.000000000084</c:v>
                </c:pt>
                <c:pt idx="3">
                  <c:v>33346.000000000007</c:v>
                </c:pt>
                <c:pt idx="4">
                  <c:v>29654.99999999984</c:v>
                </c:pt>
                <c:pt idx="5">
                  <c:v>41179.000000000131</c:v>
                </c:pt>
                <c:pt idx="6">
                  <c:v>302396.00000000041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952C-43AA-A567-3EE348061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90800128"/>
        <c:axId val="90801664"/>
      </c:barChart>
      <c:catAx>
        <c:axId val="9080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080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80166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Clientes</a:t>
                </a:r>
              </a:p>
            </c:rich>
          </c:tx>
          <c:layout>
            <c:manualLayout>
              <c:xMode val="edge"/>
              <c:yMode val="edge"/>
              <c:x val="2.5951458864844689E-2"/>
              <c:y val="3.86845848179592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0800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681662169851146"/>
          <c:y val="0.94003871024501817"/>
          <c:w val="0.5830449865095535"/>
          <c:h val="5.41584187451429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 PARTICIPACIÓN DEL N</a:t>
            </a:r>
            <a:r>
              <a:rPr lang="es-PE" sz="1800" b="1" i="0" u="none" strike="noStrike" baseline="0">
                <a:solidFill>
                  <a:sysClr val="windowText" lastClr="000000"/>
                </a:solidFill>
                <a:latin typeface="Calibri"/>
                <a:cs typeface="Arial"/>
              </a:rPr>
              <a:t>°</a:t>
            </a:r>
            <a:r>
              <a:rPr lang="es-PE" sz="18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 DE CLIENTES FINALES  POR ACTIVIDAD CIIU</a:t>
            </a:r>
          </a:p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Total Clientes CIIU 703 313 (9,0% del total de clientes)</a:t>
            </a:r>
          </a:p>
        </c:rich>
      </c:tx>
      <c:layout>
        <c:manualLayout>
          <c:xMode val="edge"/>
          <c:yMode val="edge"/>
          <c:x val="0.14781765182577986"/>
          <c:y val="4.8120302609232675E-2"/>
        </c:manualLayout>
      </c:layout>
      <c:overlay val="0"/>
      <c:spPr>
        <a:solidFill>
          <a:srgbClr val="C4D79B"/>
        </a:solidFill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9441507050954143"/>
          <c:y val="0.33470272925440475"/>
          <c:w val="0.55964868816303859"/>
          <c:h val="0.50028666649175324"/>
        </c:manualLayout>
      </c:layout>
      <c:ofPieChart>
        <c:ofPieType val="bar"/>
        <c:varyColors val="1"/>
        <c:ser>
          <c:idx val="0"/>
          <c:order val="0"/>
          <c:explosion val="3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D85-4E3E-BBA6-7C3091AE0C5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D85-4E3E-BBA6-7C3091AE0C5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BD85-4E3E-BBA6-7C3091AE0C5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D85-4E3E-BBA6-7C3091AE0C5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BD85-4E3E-BBA6-7C3091AE0C5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BD85-4E3E-BBA6-7C3091AE0C5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BD85-4E3E-BBA6-7C3091AE0C5E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BD85-4E3E-BBA6-7C3091AE0C5E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BD85-4E3E-BBA6-7C3091AE0C5E}"/>
              </c:ext>
            </c:extLst>
          </c:dPt>
          <c:dPt>
            <c:idx val="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BD85-4E3E-BBA6-7C3091AE0C5E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BD85-4E3E-BBA6-7C3091AE0C5E}"/>
              </c:ext>
            </c:extLst>
          </c:dPt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BD85-4E3E-BBA6-7C3091AE0C5E}"/>
              </c:ext>
            </c:extLst>
          </c:dPt>
          <c:dLbls>
            <c:dLbl>
              <c:idx val="0"/>
              <c:layout>
                <c:manualLayout>
                  <c:x val="-3.1027542322237044E-2"/>
                  <c:y val="1.19594558425601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Comercio
52,9%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D85-4E3E-BBA6-7C3091AE0C5E}"/>
                </c:ext>
              </c:extLst>
            </c:dLbl>
            <c:dLbl>
              <c:idx val="1"/>
              <c:layout>
                <c:manualLayout>
                  <c:x val="-8.1384765428911557E-2"/>
                  <c:y val="2.29500920944070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Activ. Comunitaria y esparcimiento
9,6%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D85-4E3E-BBA6-7C3091AE0C5E}"/>
                </c:ext>
              </c:extLst>
            </c:dLbl>
            <c:dLbl>
              <c:idx val="2"/>
              <c:layout>
                <c:manualLayout>
                  <c:x val="-0.12269079070034279"/>
                  <c:y val="-5.25778768852714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Manufactura
6,4%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D85-4E3E-BBA6-7C3091AE0C5E}"/>
                </c:ext>
              </c:extLst>
            </c:dLbl>
            <c:dLbl>
              <c:idx val="3"/>
              <c:layout>
                <c:manualLayout>
                  <c:x val="-0.12380199742791714"/>
                  <c:y val="-0.122839035965448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Hoteles y restaurantes
4,5%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D85-4E3E-BBA6-7C3091AE0C5E}"/>
                </c:ext>
              </c:extLst>
            </c:dLbl>
            <c:dLbl>
              <c:idx val="4"/>
              <c:layout>
                <c:manualLayout>
                  <c:x val="2.2965640223933759E-3"/>
                  <c:y val="-0.150695677808050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Transporte y telecomunicaciones
4,8%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D85-4E3E-BBA6-7C3091AE0C5E}"/>
                </c:ext>
              </c:extLst>
            </c:dLbl>
            <c:dLbl>
              <c:idx val="5"/>
              <c:layout>
                <c:manualLayout>
                  <c:x val="6.2504003939398284E-2"/>
                  <c:y val="-0.1175906977235127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Inmobiliarias
5,4%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D85-4E3E-BBA6-7C3091AE0C5E}"/>
                </c:ext>
              </c:extLst>
            </c:dLbl>
            <c:dLbl>
              <c:idx val="6"/>
              <c:layout>
                <c:manualLayout>
                  <c:x val="6.068856922597470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Enseñanza
4,3%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D85-4E3E-BBA6-7C3091AE0C5E}"/>
                </c:ext>
              </c:extLst>
            </c:dLbl>
            <c:dLbl>
              <c:idx val="7"/>
              <c:layout>
                <c:manualLayout>
                  <c:x val="2.75703635235648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Administración Pública
4,7%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D85-4E3E-BBA6-7C3091AE0C5E}"/>
                </c:ext>
              </c:extLst>
            </c:dLbl>
            <c:dLbl>
              <c:idx val="8"/>
              <c:layout>
                <c:manualLayout>
                  <c:x val="2.3485865223777439E-2"/>
                  <c:y val="-6.383403552866707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Servicio social y de salud
2,0%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BD85-4E3E-BBA6-7C3091AE0C5E}"/>
                </c:ext>
              </c:extLst>
            </c:dLbl>
            <c:dLbl>
              <c:idx val="9"/>
              <c:layout>
                <c:manualLayout>
                  <c:x val="3.1742501649075988E-3"/>
                  <c:y val="3.191701776433353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Organizaciones extraterritoriales
1,1%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D85-4E3E-BBA6-7C3091AE0C5E}"/>
                </c:ext>
              </c:extLst>
            </c:dLbl>
            <c:dLbl>
              <c:idx val="10"/>
              <c:layout>
                <c:manualLayout>
                  <c:x val="3.2565753186310692E-2"/>
                  <c:y val="-4.787552664650030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Actividades con menor participación
4,5%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BD85-4E3E-BBA6-7C3091AE0C5E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Otros
16,5%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BD85-4E3E-BBA6-7C3091AE0C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'2.9.2'!$X$43:$X$53</c:f>
              <c:strCache>
                <c:ptCount val="11"/>
                <c:pt idx="0">
                  <c:v>Comercio</c:v>
                </c:pt>
                <c:pt idx="1">
                  <c:v>Activ. Comunitaria y esparcimiento</c:v>
                </c:pt>
                <c:pt idx="2">
                  <c:v>Manufactura</c:v>
                </c:pt>
                <c:pt idx="3">
                  <c:v>Hoteles y restaurantes</c:v>
                </c:pt>
                <c:pt idx="4">
                  <c:v>Transporte y telecomunicaciones</c:v>
                </c:pt>
                <c:pt idx="5">
                  <c:v>Inmobiliarias</c:v>
                </c:pt>
                <c:pt idx="6">
                  <c:v>Enseñanza</c:v>
                </c:pt>
                <c:pt idx="7">
                  <c:v>Administración Pública</c:v>
                </c:pt>
                <c:pt idx="8">
                  <c:v>Servicio social y de salud</c:v>
                </c:pt>
                <c:pt idx="9">
                  <c:v>Organizaciones extraterritoriales</c:v>
                </c:pt>
                <c:pt idx="10">
                  <c:v>Actividades con menor participación</c:v>
                </c:pt>
              </c:strCache>
            </c:strRef>
          </c:cat>
          <c:val>
            <c:numRef>
              <c:f>'2.9.2'!$Z$43:$Z$53</c:f>
              <c:numCache>
                <c:formatCode>0.0%</c:formatCode>
                <c:ptCount val="11"/>
                <c:pt idx="0">
                  <c:v>0.52880723091994608</c:v>
                </c:pt>
                <c:pt idx="1">
                  <c:v>9.5880497019108071E-2</c:v>
                </c:pt>
                <c:pt idx="2">
                  <c:v>6.3530746623480558E-2</c:v>
                </c:pt>
                <c:pt idx="3">
                  <c:v>4.484774204372733E-2</c:v>
                </c:pt>
                <c:pt idx="4">
                  <c:v>4.8157790343701865E-2</c:v>
                </c:pt>
                <c:pt idx="5">
                  <c:v>5.3960327763030114E-2</c:v>
                </c:pt>
                <c:pt idx="6">
                  <c:v>4.2550045285669406E-2</c:v>
                </c:pt>
                <c:pt idx="7">
                  <c:v>4.7135485907412525E-2</c:v>
                </c:pt>
                <c:pt idx="8">
                  <c:v>1.9563124810717279E-2</c:v>
                </c:pt>
                <c:pt idx="9">
                  <c:v>1.0572817507994308E-2</c:v>
                </c:pt>
                <c:pt idx="10">
                  <c:v>4.4994191775212466E-2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D85-4E3E-BBA6-7C3091AE0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1"/>
        <c:splitType val="pos"/>
        <c:splitPos val="5"/>
        <c:secondPieSize val="100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0.59055118110236215" l="0.78740157480314965" r="0.78740157480314965" t="0.78740157480314965" header="0.3543307086614173" footer="0.31496062992125984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VENTA DE ENERGÍA ELÉCTRICA POR SECTORES</a:t>
            </a:r>
          </a:p>
        </c:rich>
      </c:tx>
      <c:layout>
        <c:manualLayout>
          <c:xMode val="edge"/>
          <c:yMode val="edge"/>
          <c:x val="0.28190333966874831"/>
          <c:y val="2.9013603216495445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070392599547744"/>
          <c:y val="0.11992274382210301"/>
          <c:w val="0.87408675104059197"/>
          <c:h val="0.73114188975411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'2.10.1'!$L$72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66FF99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-0.22780837513278171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27</a:t>
                    </a:r>
                  </a:p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FB6-4592-B2E4-09EFA5155014}"/>
                </c:ext>
              </c:extLst>
            </c:dLbl>
            <c:dLbl>
              <c:idx val="1"/>
              <c:layout>
                <c:manualLayout>
                  <c:x val="-3.9210981676437121E-2"/>
                  <c:y val="-8.5856959869229865E-2"/>
                </c:manualLayout>
              </c:layout>
              <c:tx>
                <c:strRef>
                  <c:f>'2.10.1'!$K$85</c:f>
                  <c:strCache>
                    <c:ptCount val="1"/>
                    <c:pt idx="0">
                      <c:v>7%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{6431A304-83FE-4DC5-9CA4-0C72BBE8DFDC}</c15:txfldGUID>
                      <c15:f>'2.10.1'!$K$85</c15:f>
                      <c15:dlblFieldTableCache>
                        <c:ptCount val="1"/>
                        <c:pt idx="0">
                          <c:v>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FB6-4592-B2E4-09EFA5155014}"/>
                </c:ext>
              </c:extLst>
            </c:dLbl>
            <c:dLbl>
              <c:idx val="2"/>
              <c:layout>
                <c:manualLayout>
                  <c:x val="-3.7793783127630945E-2"/>
                  <c:y val="-4.0628426935166682E-2"/>
                </c:manualLayout>
              </c:layout>
              <c:tx>
                <c:strRef>
                  <c:f>'2.10.1'!$K$86</c:f>
                  <c:strCache>
                    <c:ptCount val="1"/>
                    <c:pt idx="0">
                      <c:v>9%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{0ACAC406-257A-46B2-B711-AFC603B576D1}</c15:txfldGUID>
                      <c15:f>'2.10.1'!$K$86</c15:f>
                      <c15:dlblFieldTableCache>
                        <c:ptCount val="1"/>
                        <c:pt idx="0">
                          <c:v>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FB6-4592-B2E4-09EFA5155014}"/>
                </c:ext>
              </c:extLst>
            </c:dLbl>
            <c:dLbl>
              <c:idx val="3"/>
              <c:layout>
                <c:manualLayout>
                  <c:x val="-3.9932424825077362E-2"/>
                  <c:y val="-3.4480548172263085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FB6-4592-B2E4-09EFA5155014}"/>
                </c:ext>
              </c:extLst>
            </c:dLbl>
            <c:dLbl>
              <c:idx val="4"/>
              <c:layout>
                <c:manualLayout>
                  <c:x val="-4.28075397367607E-2"/>
                  <c:y val="-3.1126301233753893E-2"/>
                </c:manualLayout>
              </c:layout>
              <c:tx>
                <c:strRef>
                  <c:f>'2.10.1'!$K$88</c:f>
                  <c:strCache>
                    <c:ptCount val="1"/>
                    <c:pt idx="0">
                      <c:v>8%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{E9B97EAB-B0F6-436F-9E4E-3343FC197119}</c15:txfldGUID>
                      <c15:f>'2.10.1'!$K$88</c15:f>
                      <c15:dlblFieldTableCache>
                        <c:ptCount val="1"/>
                        <c:pt idx="0">
                          <c:v>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FB6-4592-B2E4-09EFA5155014}"/>
                </c:ext>
              </c:extLst>
            </c:dLbl>
            <c:dLbl>
              <c:idx val="5"/>
              <c:layout>
                <c:manualLayout>
                  <c:x val="-3.9336414405689343E-2"/>
                  <c:y val="-2.73991694082148E-2"/>
                </c:manualLayout>
              </c:layout>
              <c:tx>
                <c:strRef>
                  <c:f>'2.10.1'!$K$89</c:f>
                  <c:strCache>
                    <c:ptCount val="1"/>
                    <c:pt idx="0">
                      <c:v>9%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{E0F744A1-8B3B-478E-86E7-AF765EB4CF8D}</c15:txfldGUID>
                      <c15:f>'2.10.1'!$K$89</c15:f>
                      <c15:dlblFieldTableCache>
                        <c:ptCount val="1"/>
                        <c:pt idx="0">
                          <c:v>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FB6-4592-B2E4-09EFA5155014}"/>
                </c:ext>
              </c:extLst>
            </c:dLbl>
            <c:dLbl>
              <c:idx val="6"/>
              <c:layout>
                <c:manualLayout>
                  <c:x val="1.7351527546557678E-3"/>
                  <c:y val="-0.19840108791955996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7FB6-4592-B2E4-09EFA51550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'2.10.1'!$J$73:$J$79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MOQUEGUA</c:v>
                </c:pt>
                <c:pt idx="4">
                  <c:v>CUSCO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'2.10.1'!$L$73:$L$79</c:f>
              <c:numCache>
                <c:formatCode>#,##0.00</c:formatCode>
                <c:ptCount val="7"/>
                <c:pt idx="0">
                  <c:v>6225.0114221299873</c:v>
                </c:pt>
                <c:pt idx="1">
                  <c:v>3846.0694820000003</c:v>
                </c:pt>
                <c:pt idx="2">
                  <c:v>2092.1322903000014</c:v>
                </c:pt>
                <c:pt idx="3">
                  <c:v>2284.0427625999996</c:v>
                </c:pt>
                <c:pt idx="4">
                  <c:v>1836.6548574999997</c:v>
                </c:pt>
                <c:pt idx="5">
                  <c:v>1561.7838565800005</c:v>
                </c:pt>
                <c:pt idx="6">
                  <c:v>7487.3470068300012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B6-4592-B2E4-09EFA5155014}"/>
            </c:ext>
          </c:extLst>
        </c:ser>
        <c:ser>
          <c:idx val="1"/>
          <c:order val="1"/>
          <c:tx>
            <c:strRef>
              <c:f>'2.10.1'!$K$72</c:f>
              <c:strCache>
                <c:ptCount val="1"/>
                <c:pt idx="0">
                  <c:v>Comercial y Servicios</c:v>
                </c:pt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0.21331142137178405"/>
                </c:manualLayout>
              </c:layout>
              <c:tx>
                <c:strRef>
                  <c:f>'2.10.1'!$L$84</c:f>
                  <c:strCache>
                    <c:ptCount val="1"/>
                    <c:pt idx="0">
                      <c:v>38%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{59797666-22B2-4597-9F0F-573B607DA09B}</c15:txfldGUID>
                      <c15:f>'2.10.1'!$L$84</c15:f>
                      <c15:dlblFieldTableCache>
                        <c:ptCount val="1"/>
                        <c:pt idx="0">
                          <c:v>38%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7FB6-4592-B2E4-09EFA5155014}"/>
                </c:ext>
              </c:extLst>
            </c:dLbl>
            <c:dLbl>
              <c:idx val="1"/>
              <c:layout>
                <c:manualLayout>
                  <c:x val="1.280288314916493E-4"/>
                  <c:y val="8.5542883765227326E-2"/>
                </c:manualLayout>
              </c:layout>
              <c:tx>
                <c:strRef>
                  <c:f>'2.10.1'!$L$85</c:f>
                  <c:strCache>
                    <c:ptCount val="1"/>
                    <c:pt idx="0">
                      <c:v>82%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{EBABA2B8-3595-4E49-814F-05ABA759BBAB}</c15:txfldGUID>
                      <c15:f>'2.10.1'!$L$85</c15:f>
                      <c15:dlblFieldTableCache>
                        <c:ptCount val="1"/>
                        <c:pt idx="0">
                          <c:v>82%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7FB6-4592-B2E4-09EFA5155014}"/>
                </c:ext>
              </c:extLst>
            </c:dLbl>
            <c:dLbl>
              <c:idx val="2"/>
              <c:layout>
                <c:manualLayout>
                  <c:x val="1.1521228464648739E-3"/>
                  <c:y val="4.8414938747289929E-2"/>
                </c:manualLayout>
              </c:layout>
              <c:tx>
                <c:strRef>
                  <c:f>'2.10.1'!$L$86</c:f>
                  <c:strCache>
                    <c:ptCount val="1"/>
                    <c:pt idx="0">
                      <c:v>80%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{17C63897-3F02-48AE-9A69-417154792807}</c15:txfldGUID>
                      <c15:f>'2.10.1'!$L$86</c15:f>
                      <c15:dlblFieldTableCache>
                        <c:ptCount val="1"/>
                        <c:pt idx="0">
                          <c:v>80%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7FB6-4592-B2E4-09EFA5155014}"/>
                </c:ext>
              </c:extLst>
            </c:dLbl>
            <c:dLbl>
              <c:idx val="3"/>
              <c:layout>
                <c:manualLayout>
                  <c:x val="3.1086274762716255E-3"/>
                  <c:y val="4.1247993919372158E-2"/>
                </c:manualLayout>
              </c:layout>
              <c:tx>
                <c:strRef>
                  <c:f>'2.10.1'!$L$87</c:f>
                  <c:strCache>
                    <c:ptCount val="1"/>
                    <c:pt idx="0">
                      <c:v>95%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{DF386EE6-17D5-49CC-9FE9-8953E711AA4D}</c15:txfldGUID>
                      <c15:f>'2.10.1'!$L$87</c15:f>
                      <c15:dlblFieldTableCache>
                        <c:ptCount val="1"/>
                        <c:pt idx="0">
                          <c:v>95%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7FB6-4592-B2E4-09EFA5155014}"/>
                </c:ext>
              </c:extLst>
            </c:dLbl>
            <c:dLbl>
              <c:idx val="4"/>
              <c:layout>
                <c:manualLayout>
                  <c:x val="1.2030884325335881E-3"/>
                  <c:y val="3.7050964177867525E-2"/>
                </c:manualLayout>
              </c:layout>
              <c:tx>
                <c:strRef>
                  <c:f>'2.10.1'!$L$88</c:f>
                  <c:strCache>
                    <c:ptCount val="1"/>
                    <c:pt idx="0">
                      <c:v>82%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{9D3D3104-EE6E-4B55-A4C3-81300E777F3A}</c15:txfldGUID>
                      <c15:f>'2.10.1'!$L$88</c15:f>
                      <c15:dlblFieldTableCache>
                        <c:ptCount val="1"/>
                        <c:pt idx="0">
                          <c:v>82%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7FB6-4592-B2E4-09EFA5155014}"/>
                </c:ext>
              </c:extLst>
            </c:dLbl>
            <c:dLbl>
              <c:idx val="5"/>
              <c:layout>
                <c:manualLayout>
                  <c:x val="2.884406224961277E-3"/>
                  <c:y val="3.4170049244843716E-2"/>
                </c:manualLayout>
              </c:layout>
              <c:tx>
                <c:strRef>
                  <c:f>'2.10.1'!$L$89</c:f>
                  <c:strCache>
                    <c:ptCount val="1"/>
                    <c:pt idx="0">
                      <c:v>80%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{B6682AAA-1758-4291-A6ED-1406D3160CAB}</c15:txfldGUID>
                      <c15:f>'2.10.1'!$L$89</c15:f>
                      <c15:dlblFieldTableCache>
                        <c:ptCount val="1"/>
                        <c:pt idx="0">
                          <c:v>80%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7FB6-4592-B2E4-09EFA5155014}"/>
                </c:ext>
              </c:extLst>
            </c:dLbl>
            <c:dLbl>
              <c:idx val="6"/>
              <c:layout>
                <c:manualLayout>
                  <c:x val="3.4287678734807336E-3"/>
                  <c:y val="0.19554592865793491"/>
                </c:manualLayout>
              </c:layout>
              <c:tx>
                <c:strRef>
                  <c:f>'2.10.1'!$L$90</c:f>
                  <c:strCache>
                    <c:ptCount val="1"/>
                    <c:pt idx="0">
                      <c:v>56%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{8C4DE9A2-B949-44F4-91F7-6D97D610CD62}</c15:txfldGUID>
                      <c15:f>'2.10.1'!$L$90</c15:f>
                      <c15:dlblFieldTableCache>
                        <c:ptCount val="1"/>
                        <c:pt idx="0">
                          <c:v>56%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7FB6-4592-B2E4-09EFA51550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'2.10.1'!$J$73:$J$79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MOQUEGUA</c:v>
                </c:pt>
                <c:pt idx="4">
                  <c:v>CUSCO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'2.10.1'!$K$73:$K$79</c:f>
              <c:numCache>
                <c:formatCode>#,##0.00</c:formatCode>
                <c:ptCount val="7"/>
                <c:pt idx="0">
                  <c:v>4415.1726593500171</c:v>
                </c:pt>
                <c:pt idx="1">
                  <c:v>316.46371399999981</c:v>
                </c:pt>
                <c:pt idx="2">
                  <c:v>248.60834979999993</c:v>
                </c:pt>
                <c:pt idx="3">
                  <c:v>52.234765879999934</c:v>
                </c:pt>
                <c:pt idx="4">
                  <c:v>170.99108180000098</c:v>
                </c:pt>
                <c:pt idx="5">
                  <c:v>169.849795540001</c:v>
                </c:pt>
                <c:pt idx="6">
                  <c:v>2784.3841380499998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7FB6-4592-B2E4-09EFA5155014}"/>
            </c:ext>
          </c:extLst>
        </c:ser>
        <c:ser>
          <c:idx val="2"/>
          <c:order val="2"/>
          <c:tx>
            <c:strRef>
              <c:f>'2.10.1'!$M$72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rgbClr val="981E54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tx>
                <c:strRef>
                  <c:f>'2.10.1'!$M$84</c:f>
                  <c:strCache>
                    <c:ptCount val="1"/>
                    <c:pt idx="0">
                      <c:v>35%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{4C6D46DE-9948-4575-A0AE-64B341D18125}</c15:txfldGUID>
                      <c15:f>'2.10.1'!$M$84</c15:f>
                      <c15:dlblFieldTableCache>
                        <c:ptCount val="1"/>
                        <c:pt idx="0">
                          <c:v>35%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7FB6-4592-B2E4-09EFA5155014}"/>
                </c:ext>
              </c:extLst>
            </c:dLbl>
            <c:dLbl>
              <c:idx val="1"/>
              <c:layout>
                <c:manualLayout>
                  <c:x val="9.0595607343219573E-4"/>
                  <c:y val="-2.6354784592653054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7FB6-4592-B2E4-09EFA5155014}"/>
                </c:ext>
              </c:extLst>
            </c:dLbl>
            <c:dLbl>
              <c:idx val="2"/>
              <c:layout>
                <c:manualLayout>
                  <c:x val="3.4608943541495469E-4"/>
                  <c:y val="-2.5368329241338815E-2"/>
                </c:manualLayout>
              </c:layout>
              <c:tx>
                <c:strRef>
                  <c:f>'2.10.1'!$M$86</c:f>
                  <c:strCache>
                    <c:ptCount val="1"/>
                    <c:pt idx="0">
                      <c:v>11%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{958D6ECE-25B4-4CB3-829C-843DC02E4411}</c15:txfldGUID>
                      <c15:f>'2.10.1'!$M$86</c15:f>
                      <c15:dlblFieldTableCache>
                        <c:ptCount val="1"/>
                        <c:pt idx="0">
                          <c:v>11%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7FB6-4592-B2E4-09EFA5155014}"/>
                </c:ext>
              </c:extLst>
            </c:dLbl>
            <c:dLbl>
              <c:idx val="3"/>
              <c:layout>
                <c:manualLayout>
                  <c:x val="7.7760774015627062E-4"/>
                  <c:y val="-2.5563574077510778E-2"/>
                </c:manualLayout>
              </c:layout>
              <c:tx>
                <c:strRef>
                  <c:f>'2.10.1'!$M$87</c:f>
                  <c:strCache>
                    <c:ptCount val="1"/>
                    <c:pt idx="0">
                      <c:v>3%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{7871E497-B60F-46D9-B05D-C8812E5C00CC}</c15:txfldGUID>
                      <c15:f>'2.10.1'!$M$87</c15:f>
                      <c15:dlblFieldTableCache>
                        <c:ptCount val="1"/>
                        <c:pt idx="0">
                          <c:v>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7FB6-4592-B2E4-09EFA5155014}"/>
                </c:ext>
              </c:extLst>
            </c:dLbl>
            <c:dLbl>
              <c:idx val="4"/>
              <c:layout>
                <c:manualLayout>
                  <c:x val="1.2484916678831737E-3"/>
                  <c:y val="-2.6152434776998849E-2"/>
                </c:manualLayout>
              </c:layout>
              <c:tx>
                <c:strRef>
                  <c:f>'2.10.1'!$M$88</c:f>
                  <c:strCache>
                    <c:ptCount val="1"/>
                    <c:pt idx="0">
                      <c:v>11%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{E4E8A4E8-D084-4C49-901E-3F932365C8FC}</c15:txfldGUID>
                      <c15:f>'2.10.1'!$M$88</c15:f>
                      <c15:dlblFieldTableCache>
                        <c:ptCount val="1"/>
                        <c:pt idx="0">
                          <c:v>11%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7FB6-4592-B2E4-09EFA5155014}"/>
                </c:ext>
              </c:extLst>
            </c:dLbl>
            <c:dLbl>
              <c:idx val="5"/>
              <c:layout>
                <c:manualLayout>
                  <c:x val="1.0631451929927003E-3"/>
                  <c:y val="-2.0806648214561286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7FB6-4592-B2E4-09EFA5155014}"/>
                </c:ext>
              </c:extLst>
            </c:dLbl>
            <c:dLbl>
              <c:idx val="6"/>
              <c:layout/>
              <c:tx>
                <c:strRef>
                  <c:f>'2.10.1'!$M$90</c:f>
                  <c:strCache>
                    <c:ptCount val="1"/>
                    <c:pt idx="0">
                      <c:v>24%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{A6C47AD9-9FA3-482C-9C5A-E34671231CFF}</c15:txfldGUID>
                      <c15:f>'2.10.1'!$M$90</c15:f>
                      <c15:dlblFieldTableCache>
                        <c:ptCount val="1"/>
                        <c:pt idx="0">
                          <c:v>24%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7FB6-4592-B2E4-09EFA51550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'2.10.1'!$J$73:$J$79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MOQUEGUA</c:v>
                </c:pt>
                <c:pt idx="4">
                  <c:v>CUSCO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'2.10.1'!$M$73:$M$79</c:f>
              <c:numCache>
                <c:formatCode>#,##0.00</c:formatCode>
                <c:ptCount val="7"/>
                <c:pt idx="0">
                  <c:v>5746.5919567100036</c:v>
                </c:pt>
                <c:pt idx="1">
                  <c:v>505.48655260000118</c:v>
                </c:pt>
                <c:pt idx="2">
                  <c:v>278.35417530000075</c:v>
                </c:pt>
                <c:pt idx="3">
                  <c:v>60.730698330000038</c:v>
                </c:pt>
                <c:pt idx="4">
                  <c:v>242.58637595000172</c:v>
                </c:pt>
                <c:pt idx="5">
                  <c:v>227.02948332999935</c:v>
                </c:pt>
                <c:pt idx="6">
                  <c:v>3199.5439435700027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7FB6-4592-B2E4-09EFA5155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006848"/>
        <c:axId val="91008384"/>
      </c:barChart>
      <c:catAx>
        <c:axId val="9100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100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0083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5.5596660331251697E-3"/>
              <c:y val="0.450677398012229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1006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437358584487284"/>
          <c:y val="0.93761525654168576"/>
          <c:w val="0.56638722961353971"/>
          <c:h val="5.41585418166219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PORCENTAJE DE VENTA DE ENERGÍA ELÉCTRICA POR ACTIVIDAD CIIU
Total Venta CIIU 33 491 GW.h ( 76,5% del total )</a:t>
            </a:r>
          </a:p>
        </c:rich>
      </c:tx>
      <c:layout>
        <c:manualLayout>
          <c:xMode val="edge"/>
          <c:yMode val="edge"/>
          <c:x val="0.1704585688050255"/>
          <c:y val="2.1897849889975871E-2"/>
        </c:manualLayout>
      </c:layout>
      <c:overlay val="0"/>
      <c:spPr>
        <a:solidFill>
          <a:srgbClr val="C4D79B"/>
        </a:solidFill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6556905807252545"/>
          <c:y val="0.40900253718825214"/>
          <c:w val="0.64352535888425766"/>
          <c:h val="0.55907862935876362"/>
        </c:manualLayout>
      </c:layout>
      <c:ofPieChart>
        <c:ofPieType val="bar"/>
        <c:varyColors val="1"/>
        <c:ser>
          <c:idx val="0"/>
          <c:order val="0"/>
          <c:explosion val="3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B68-4FAB-974C-A39D28028EF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B68-4FAB-974C-A39D28028EFC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B68-4FAB-974C-A39D28028EFC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B68-4FAB-974C-A39D28028EFC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B68-4FAB-974C-A39D28028EFC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B68-4FAB-974C-A39D28028EFC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0B68-4FAB-974C-A39D28028EFC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0B68-4FAB-974C-A39D28028EFC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0B68-4FAB-974C-A39D28028EFC}"/>
              </c:ext>
            </c:extLst>
          </c:dPt>
          <c:dPt>
            <c:idx val="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0B68-4FAB-974C-A39D28028EFC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0B68-4FAB-974C-A39D28028EFC}"/>
              </c:ext>
            </c:extLst>
          </c:dPt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0B68-4FAB-974C-A39D28028EFC}"/>
              </c:ext>
            </c:extLst>
          </c:dPt>
          <c:dLbls>
            <c:dLbl>
              <c:idx val="0"/>
              <c:layout>
                <c:manualLayout>
                  <c:x val="-0.10729668147302227"/>
                  <c:y val="-9.520824915658887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Minería
43,9%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B68-4FAB-974C-A39D28028EFC}"/>
                </c:ext>
              </c:extLst>
            </c:dLbl>
            <c:dLbl>
              <c:idx val="1"/>
              <c:layout>
                <c:manualLayout>
                  <c:x val="-0.10731781200871997"/>
                  <c:y val="2.84297629254415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Manufactura
26,7%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B68-4FAB-974C-A39D28028EFC}"/>
                </c:ext>
              </c:extLst>
            </c:dLbl>
            <c:dLbl>
              <c:idx val="2"/>
              <c:layout>
                <c:manualLayout>
                  <c:x val="-0.144485714693457"/>
                  <c:y val="-9.17380321202027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Comercio
6,5%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B68-4FAB-974C-A39D28028EFC}"/>
                </c:ext>
              </c:extLst>
            </c:dLbl>
            <c:dLbl>
              <c:idx val="3"/>
              <c:layout>
                <c:manualLayout>
                  <c:x val="-0.1591448661431813"/>
                  <c:y val="-0.221418242619547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Agricultura y Ganadería
3,9%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B68-4FAB-974C-A39D28028EFC}"/>
                </c:ext>
              </c:extLst>
            </c:dLbl>
            <c:dLbl>
              <c:idx val="4"/>
              <c:layout>
                <c:manualLayout>
                  <c:x val="5.1142204011064519E-3"/>
                  <c:y val="-0.20525788469182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Alumbrado Público
3,4%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B68-4FAB-974C-A39D28028EFC}"/>
                </c:ext>
              </c:extLst>
            </c:dLbl>
            <c:dLbl>
              <c:idx val="5"/>
              <c:layout>
                <c:manualLayout>
                  <c:x val="5.153682464974757E-2"/>
                  <c:y val="-0.1046311826791363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Suministros de Electricidad, gas y agua
1,5%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B68-4FAB-974C-A39D28028EFC}"/>
                </c:ext>
              </c:extLst>
            </c:dLbl>
            <c:dLbl>
              <c:idx val="6"/>
              <c:layout>
                <c:manualLayout>
                  <c:x val="6.3312446429558397E-2"/>
                  <c:y val="-5.44788597295175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Inmobiliarias
2,7%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B68-4FAB-974C-A39D28028EFC}"/>
                </c:ext>
              </c:extLst>
            </c:dLbl>
            <c:dLbl>
              <c:idx val="7"/>
              <c:layout>
                <c:manualLayout>
                  <c:x val="4.4294871855604372E-2"/>
                  <c:y val="-5.5531508630111805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Activ. Comunitaria y esparcimiento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1,9%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0B68-4FAB-974C-A39D28028EFC}"/>
                </c:ext>
              </c:extLst>
            </c:dLbl>
            <c:dLbl>
              <c:idx val="8"/>
              <c:layout>
                <c:manualLayout>
                  <c:x val="8.0106806973423705E-3"/>
                  <c:y val="-8.785391187803652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Transporte y telecomunicaciones 2,8%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0B68-4FAB-974C-A39D28028EFC}"/>
                </c:ext>
              </c:extLst>
            </c:dLbl>
            <c:dLbl>
              <c:idx val="9"/>
              <c:layout>
                <c:manualLayout>
                  <c:x val="3.6196765340749205E-2"/>
                  <c:y val="7.227144166428507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Administración Pública
1,4%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0B68-4FAB-974C-A39D28028EFC}"/>
                </c:ext>
              </c:extLst>
            </c:dLbl>
            <c:dLbl>
              <c:idx val="10"/>
              <c:layout>
                <c:manualLayout>
                  <c:x val="3.7198100427916998E-2"/>
                  <c:y val="-1.77912679563364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Actividades con menor participación
5,3%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0B68-4FAB-974C-A39D28028EFC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Otros
14,1%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0B68-4FAB-974C-A39D28028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'2.10.2'!$S$41:$S$51</c:f>
              <c:strCache>
                <c:ptCount val="11"/>
                <c:pt idx="0">
                  <c:v>Minería</c:v>
                </c:pt>
                <c:pt idx="1">
                  <c:v>Manufactura</c:v>
                </c:pt>
                <c:pt idx="2">
                  <c:v>Comercio</c:v>
                </c:pt>
                <c:pt idx="3">
                  <c:v>Agricultura y Ganadería</c:v>
                </c:pt>
                <c:pt idx="4">
                  <c:v>Alumbrado Público</c:v>
                </c:pt>
                <c:pt idx="5">
                  <c:v>Suministros de Electricidad, gas y agua</c:v>
                </c:pt>
                <c:pt idx="6">
                  <c:v>Inmobiliarias</c:v>
                </c:pt>
                <c:pt idx="7">
                  <c:v>Activ. Comunitaria y esparcimiento</c:v>
                </c:pt>
                <c:pt idx="8">
                  <c:v>Transporte y telecomunicaciones</c:v>
                </c:pt>
                <c:pt idx="9">
                  <c:v>Administración Pública</c:v>
                </c:pt>
                <c:pt idx="10">
                  <c:v>Actividades con menor participación</c:v>
                </c:pt>
              </c:strCache>
            </c:strRef>
          </c:cat>
          <c:val>
            <c:numRef>
              <c:f>'2.10.2'!$U$41:$U$51</c:f>
              <c:numCache>
                <c:formatCode>0.0%</c:formatCode>
                <c:ptCount val="11"/>
                <c:pt idx="0">
                  <c:v>0.43890241256978141</c:v>
                </c:pt>
                <c:pt idx="1">
                  <c:v>0.26663658105872456</c:v>
                </c:pt>
                <c:pt idx="2">
                  <c:v>6.530663762851617E-2</c:v>
                </c:pt>
                <c:pt idx="3">
                  <c:v>3.9078479369006831E-2</c:v>
                </c:pt>
                <c:pt idx="4">
                  <c:v>3.3510048499042343E-2</c:v>
                </c:pt>
                <c:pt idx="5">
                  <c:v>1.5213938198497758E-2</c:v>
                </c:pt>
                <c:pt idx="6">
                  <c:v>2.6830166135363261E-2</c:v>
                </c:pt>
                <c:pt idx="7">
                  <c:v>1.9139204461130047E-2</c:v>
                </c:pt>
                <c:pt idx="8">
                  <c:v>2.7765550951199272E-2</c:v>
                </c:pt>
                <c:pt idx="9">
                  <c:v>1.4244008148772254E-2</c:v>
                </c:pt>
                <c:pt idx="10">
                  <c:v>5.3372972979966044E-2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B68-4FAB-974C-A39D28028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40"/>
        <c:splitType val="pos"/>
        <c:splitPos val="5"/>
        <c:secondPieSize val="70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FACTURACIÓN POR VENTA DE ENERGÍA ELÉCTRICA POR SECTORES </a:t>
            </a:r>
          </a:p>
        </c:rich>
      </c:tx>
      <c:layout>
        <c:manualLayout>
          <c:xMode val="edge"/>
          <c:yMode val="edge"/>
          <c:x val="0.2010221278731136"/>
          <c:y val="1.748921215356555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726649261312614"/>
          <c:y val="0.1453526441724905"/>
          <c:w val="0.86678200692041518"/>
          <c:h val="0.735163225078792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'2.11.1'!$L$65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66FF99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051-4A18-AD19-44B35E4F04D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63%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051-4A18-AD19-44B35E4F04D8}"/>
                </c:ext>
              </c:extLst>
            </c:dLbl>
            <c:dLbl>
              <c:idx val="2"/>
              <c:layout>
                <c:manualLayout>
                  <c:x val="2.1202630570055147E-3"/>
                  <c:y val="1.8412740780283821E-3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60%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051-4A18-AD19-44B35E4F04D8}"/>
                </c:ext>
              </c:extLst>
            </c:dLbl>
            <c:dLbl>
              <c:idx val="3"/>
              <c:layout>
                <c:manualLayout>
                  <c:x val="1.0419865400036674E-3"/>
                  <c:y val="2.571118872006793E-3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61%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051-4A18-AD19-44B35E4F04D8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051-4A18-AD19-44B35E4F04D8}"/>
                </c:ext>
              </c:extLst>
            </c:dLbl>
            <c:dLbl>
              <c:idx val="5"/>
              <c:layout>
                <c:manualLayout>
                  <c:x val="4.4903581527218368E-3"/>
                  <c:y val="-5.9975449465649392E-5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37%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8051-4A18-AD19-44B35E4F04D8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45%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8051-4A18-AD19-44B35E4F04D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'2.11.1'!$J$66:$J$72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CUSCO</c:v>
                </c:pt>
                <c:pt idx="4">
                  <c:v>LA LIBERTAD</c:v>
                </c:pt>
                <c:pt idx="5">
                  <c:v>CALLAO</c:v>
                </c:pt>
                <c:pt idx="6">
                  <c:v>Otros</c:v>
                </c:pt>
              </c:strCache>
            </c:strRef>
          </c:cat>
          <c:val>
            <c:numRef>
              <c:f>'2.11.1'!$L$66:$L$72</c:f>
              <c:numCache>
                <c:formatCode>#\ ##0_ ;\-#\ ##0\ </c:formatCode>
                <c:ptCount val="7"/>
                <c:pt idx="0">
                  <c:v>420736.41795112373</c:v>
                </c:pt>
                <c:pt idx="1">
                  <c:v>243021.80935915656</c:v>
                </c:pt>
                <c:pt idx="2">
                  <c:v>132413.18766649193</c:v>
                </c:pt>
                <c:pt idx="3">
                  <c:v>121811.38566261345</c:v>
                </c:pt>
                <c:pt idx="4">
                  <c:v>52470.498591458534</c:v>
                </c:pt>
                <c:pt idx="5">
                  <c:v>68213.018595368732</c:v>
                </c:pt>
                <c:pt idx="6">
                  <c:v>656067.74073135492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051-4A18-AD19-44B35E4F04D8}"/>
            </c:ext>
          </c:extLst>
        </c:ser>
        <c:ser>
          <c:idx val="1"/>
          <c:order val="1"/>
          <c:tx>
            <c:strRef>
              <c:f>'2.11.1'!$K$65</c:f>
              <c:strCache>
                <c:ptCount val="1"/>
                <c:pt idx="0">
                  <c:v>Comercial y Servicios</c:v>
                </c:pt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8051-4A18-AD19-44B35E4F04D8}"/>
                </c:ext>
              </c:extLst>
            </c:dLbl>
            <c:dLbl>
              <c:idx val="1"/>
              <c:layout>
                <c:manualLayout>
                  <c:x val="-4.2356160848587329E-2"/>
                  <c:y val="2.1341007072911066E-3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8051-4A18-AD19-44B35E4F04D8}"/>
                </c:ext>
              </c:extLst>
            </c:dLbl>
            <c:dLbl>
              <c:idx val="2"/>
              <c:layout>
                <c:manualLayout>
                  <c:x val="-4.6333574409279051E-2"/>
                  <c:y val="1.3517587410008466E-3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8051-4A18-AD19-44B35E4F04D8}"/>
                </c:ext>
              </c:extLst>
            </c:dLbl>
            <c:dLbl>
              <c:idx val="3"/>
              <c:layout>
                <c:manualLayout>
                  <c:x val="-4.0976663169367676E-2"/>
                  <c:y val="3.4763726823303712E-3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8051-4A18-AD19-44B35E4F04D8}"/>
                </c:ext>
              </c:extLst>
            </c:dLbl>
            <c:dLbl>
              <c:idx val="4"/>
              <c:layout>
                <c:manualLayout>
                  <c:x val="-4.2867335882848155E-2"/>
                  <c:y val="-9.8747899400012024E-4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8051-4A18-AD19-44B35E4F04D8}"/>
                </c:ext>
              </c:extLst>
            </c:dLbl>
            <c:dLbl>
              <c:idx val="5"/>
              <c:layout>
                <c:manualLayout>
                  <c:x val="-4.2479341767672298E-2"/>
                  <c:y val="-4.6042973441879086E-4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8051-4A18-AD19-44B35E4F04D8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8051-4A18-AD19-44B35E4F04D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'2.11.1'!$J$66:$J$72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CUSCO</c:v>
                </c:pt>
                <c:pt idx="4">
                  <c:v>LA LIBERTAD</c:v>
                </c:pt>
                <c:pt idx="5">
                  <c:v>CALLAO</c:v>
                </c:pt>
                <c:pt idx="6">
                  <c:v>Otros</c:v>
                </c:pt>
              </c:strCache>
            </c:strRef>
          </c:cat>
          <c:val>
            <c:numRef>
              <c:f>'2.11.1'!$K$66:$K$72</c:f>
              <c:numCache>
                <c:formatCode>#\ ##0_ ;\-#\ ##0\ </c:formatCode>
                <c:ptCount val="7"/>
                <c:pt idx="0">
                  <c:v>569510.13083888241</c:v>
                </c:pt>
                <c:pt idx="1">
                  <c:v>45474.270977101391</c:v>
                </c:pt>
                <c:pt idx="2">
                  <c:v>34996.849710648727</c:v>
                </c:pt>
                <c:pt idx="3">
                  <c:v>30630.771374495187</c:v>
                </c:pt>
                <c:pt idx="4">
                  <c:v>50903.903327178268</c:v>
                </c:pt>
                <c:pt idx="5">
                  <c:v>44032.910893684952</c:v>
                </c:pt>
                <c:pt idx="6">
                  <c:v>328678.84025992174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8051-4A18-AD19-44B35E4F04D8}"/>
            </c:ext>
          </c:extLst>
        </c:ser>
        <c:ser>
          <c:idx val="2"/>
          <c:order val="2"/>
          <c:tx>
            <c:strRef>
              <c:f>'2.11.1'!$M$65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rgbClr val="981E54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69850"/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49%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8051-4A18-AD19-44B35E4F04D8}"/>
                </c:ext>
              </c:extLst>
            </c:dLbl>
            <c:dLbl>
              <c:idx val="1"/>
              <c:layout>
                <c:manualLayout>
                  <c:x val="6.9055413017193076E-4"/>
                  <c:y val="-2.9119177899372749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8051-4A18-AD19-44B35E4F04D8}"/>
                </c:ext>
              </c:extLst>
            </c:dLbl>
            <c:dLbl>
              <c:idx val="2"/>
              <c:layout>
                <c:manualLayout>
                  <c:x val="9.8049531493839119E-4"/>
                  <c:y val="-3.0698830498794714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8051-4A18-AD19-44B35E4F04D8}"/>
                </c:ext>
              </c:extLst>
            </c:dLbl>
            <c:dLbl>
              <c:idx val="3"/>
              <c:layout>
                <c:manualLayout>
                  <c:x val="1.1318529004099207E-3"/>
                  <c:y val="-2.7589750433738156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8051-4A18-AD19-44B35E4F04D8}"/>
                </c:ext>
              </c:extLst>
            </c:dLbl>
            <c:dLbl>
              <c:idx val="4"/>
              <c:layout>
                <c:manualLayout>
                  <c:x val="1.9994691674776609E-3"/>
                  <c:y val="-2.14781203197058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44%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8051-4A18-AD19-44B35E4F04D8}"/>
                </c:ext>
              </c:extLst>
            </c:dLbl>
            <c:dLbl>
              <c:idx val="5"/>
              <c:layout>
                <c:manualLayout>
                  <c:x val="2.0903005101901339E-4"/>
                  <c:y val="-2.1109776532170766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39%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8051-4A18-AD19-44B35E4F04D8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33%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8051-4A18-AD19-44B35E4F04D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'2.11.1'!$J$66:$J$72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CUSCO</c:v>
                </c:pt>
                <c:pt idx="4">
                  <c:v>LA LIBERTAD</c:v>
                </c:pt>
                <c:pt idx="5">
                  <c:v>CALLAO</c:v>
                </c:pt>
                <c:pt idx="6">
                  <c:v>Otros</c:v>
                </c:pt>
              </c:strCache>
            </c:strRef>
          </c:cat>
          <c:val>
            <c:numRef>
              <c:f>'2.11.1'!$M$66:$M$72</c:f>
              <c:numCache>
                <c:formatCode>#\ ##0_ ;\-#\ ##0\ </c:formatCode>
                <c:ptCount val="7"/>
                <c:pt idx="0">
                  <c:v>946581.39809014765</c:v>
                </c:pt>
                <c:pt idx="1">
                  <c:v>94573.786802629038</c:v>
                </c:pt>
                <c:pt idx="2">
                  <c:v>54452.186380750507</c:v>
                </c:pt>
                <c:pt idx="3">
                  <c:v>47249.822048968155</c:v>
                </c:pt>
                <c:pt idx="4">
                  <c:v>81585.064946397135</c:v>
                </c:pt>
                <c:pt idx="5">
                  <c:v>72075.534397113137</c:v>
                </c:pt>
                <c:pt idx="6">
                  <c:v>486566.87975383946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8051-4A18-AD19-44B35E4F0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184000"/>
        <c:axId val="93185536"/>
      </c:barChart>
      <c:catAx>
        <c:axId val="9318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318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185536"/>
        <c:scaling>
          <c:orientation val="minMax"/>
          <c:max val="2000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Miles US$</a:t>
                </a:r>
              </a:p>
            </c:rich>
          </c:tx>
          <c:layout>
            <c:manualLayout>
              <c:xMode val="edge"/>
              <c:yMode val="edge"/>
              <c:x val="2.274110473032976E-2"/>
              <c:y val="6.664961371354004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31840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227723414272465"/>
          <c:y val="0.94003944422201458"/>
          <c:w val="0.5830451268779373"/>
          <c:h val="5.41586962646618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r>
              <a:rPr lang="es-PE">
                <a:solidFill>
                  <a:sysClr val="windowText" lastClr="000000"/>
                </a:solidFill>
              </a:rPr>
              <a:t>PARTICIPACIÓN DE FACTURACIÓN DE ENERGÍA ELÉCTRICA POR ACTIVIDAD CIIU  </a:t>
            </a:r>
          </a:p>
        </c:rich>
      </c:tx>
      <c:layout>
        <c:manualLayout>
          <c:xMode val="edge"/>
          <c:yMode val="edge"/>
          <c:x val="0.22294163510987017"/>
          <c:y val="2.1422041345955354E-2"/>
        </c:manualLayout>
      </c:layout>
      <c:overlay val="0"/>
      <c:spPr>
        <a:solidFill>
          <a:srgbClr val="C4D79B"/>
        </a:solidFill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3666177178013519"/>
          <c:y val="0.37018711331797843"/>
          <c:w val="0.62244125695528818"/>
          <c:h val="0.5117665290884289"/>
        </c:manualLayout>
      </c:layout>
      <c:ofPieChart>
        <c:ofPieType val="bar"/>
        <c:varyColors val="1"/>
        <c:ser>
          <c:idx val="0"/>
          <c:order val="0"/>
          <c:explosion val="3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200-442B-9F9E-21E5CAFF308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200-442B-9F9E-21E5CAFF308C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200-442B-9F9E-21E5CAFF308C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3200-442B-9F9E-21E5CAFF308C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3200-442B-9F9E-21E5CAFF308C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3200-442B-9F9E-21E5CAFF308C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3200-442B-9F9E-21E5CAFF308C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3200-442B-9F9E-21E5CAFF308C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3200-442B-9F9E-21E5CAFF308C}"/>
              </c:ext>
            </c:extLst>
          </c:dPt>
          <c:dPt>
            <c:idx val="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3200-442B-9F9E-21E5CAFF308C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3200-442B-9F9E-21E5CAFF308C}"/>
              </c:ext>
            </c:extLst>
          </c:dPt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3200-442B-9F9E-21E5CAFF308C}"/>
              </c:ext>
            </c:extLst>
          </c:dPt>
          <c:dLbls>
            <c:dLbl>
              <c:idx val="0"/>
              <c:layout>
                <c:manualLayout>
                  <c:x val="-8.2687380550718823E-2"/>
                  <c:y val="2.35265925699130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Minería
33,9%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200-442B-9F9E-21E5CAFF308C}"/>
                </c:ext>
              </c:extLst>
            </c:dLbl>
            <c:dLbl>
              <c:idx val="1"/>
              <c:layout>
                <c:manualLayout>
                  <c:x val="-6.4834108036433261E-2"/>
                  <c:y val="-1.92734355015970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Manufactura
21,5%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200-442B-9F9E-21E5CAFF308C}"/>
                </c:ext>
              </c:extLst>
            </c:dLbl>
            <c:dLbl>
              <c:idx val="2"/>
              <c:layout>
                <c:manualLayout>
                  <c:x val="-9.621419697666736E-2"/>
                  <c:y val="-7.24044866677596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Comercio
9,8%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200-442B-9F9E-21E5CAFF308C}"/>
                </c:ext>
              </c:extLst>
            </c:dLbl>
            <c:dLbl>
              <c:idx val="3"/>
              <c:layout>
                <c:manualLayout>
                  <c:x val="-0.16765861957850065"/>
                  <c:y val="-0.101753541652265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Alumbrado Público
6,8%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200-442B-9F9E-21E5CAFF308C}"/>
                </c:ext>
              </c:extLst>
            </c:dLbl>
            <c:dLbl>
              <c:idx val="4"/>
              <c:layout>
                <c:manualLayout>
                  <c:x val="-4.0663567267698762E-3"/>
                  <c:y val="-0.123245252453736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Inmobiliarias
4,0%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3200-442B-9F9E-21E5CAFF308C}"/>
                </c:ext>
              </c:extLst>
            </c:dLbl>
            <c:dLbl>
              <c:idx val="5"/>
              <c:layout>
                <c:manualLayout>
                  <c:x val="5.3910745010933687E-2"/>
                  <c:y val="-8.66035277518466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Agricultura y Ganadería
3,8%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3200-442B-9F9E-21E5CAFF308C}"/>
                </c:ext>
              </c:extLst>
            </c:dLbl>
            <c:dLbl>
              <c:idx val="6"/>
              <c:layout>
                <c:manualLayout>
                  <c:x val="3.1532707702613072E-2"/>
                  <c:y val="-7.413379209951697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Activ. Comunitaria y esparcimiento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3,7%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3200-442B-9F9E-21E5CAFF308C}"/>
                </c:ext>
              </c:extLst>
            </c:dLbl>
            <c:dLbl>
              <c:idx val="7"/>
              <c:layout>
                <c:manualLayout>
                  <c:x val="3.1342457297091411E-2"/>
                  <c:y val="-1.3268047376430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Suminist. de Electricidad, gas y agua 2,0%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3200-442B-9F9E-21E5CAFF308C}"/>
                </c:ext>
              </c:extLst>
            </c:dLbl>
            <c:dLbl>
              <c:idx val="8"/>
              <c:layout>
                <c:manualLayout>
                  <c:x val="5.9719786166378824E-2"/>
                  <c:y val="-1.7106918374541027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Administración Pública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2,4%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3200-442B-9F9E-21E5CAFF308C}"/>
                </c:ext>
              </c:extLst>
            </c:dLbl>
            <c:dLbl>
              <c:idx val="9"/>
              <c:layout>
                <c:manualLayout>
                  <c:x val="6.1866736031914435E-2"/>
                  <c:y val="3.6636214151899949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Hoteles y restaurantes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1,7%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3200-442B-9F9E-21E5CAFF308C}"/>
                </c:ext>
              </c:extLst>
            </c:dLbl>
            <c:dLbl>
              <c:idx val="10"/>
              <c:layout>
                <c:manualLayout>
                  <c:x val="3.6068377190966228E-2"/>
                  <c:y val="-6.824852775755971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Actividades con menor participación 10,4%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3200-442B-9F9E-21E5CAFF308C}"/>
                </c:ext>
              </c:extLst>
            </c:dLbl>
            <c:dLbl>
              <c:idx val="11"/>
              <c:layout>
                <c:manualLayout>
                  <c:x val="-8.2171386346039002E-2"/>
                  <c:y val="-1.19928636584635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Otros
20,3%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3200-442B-9F9E-21E5CAFF30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'2.11.2'!$S$41:$S$51</c:f>
              <c:strCache>
                <c:ptCount val="11"/>
                <c:pt idx="0">
                  <c:v>Minería</c:v>
                </c:pt>
                <c:pt idx="1">
                  <c:v>Manufactura</c:v>
                </c:pt>
                <c:pt idx="2">
                  <c:v>Comercio</c:v>
                </c:pt>
                <c:pt idx="3">
                  <c:v>Alumbrado Público</c:v>
                </c:pt>
                <c:pt idx="4">
                  <c:v>Inmobiliarias</c:v>
                </c:pt>
                <c:pt idx="5">
                  <c:v>Agricultura y Ganadería</c:v>
                </c:pt>
                <c:pt idx="6">
                  <c:v>Activ. Comunitaria y esparcimiento</c:v>
                </c:pt>
                <c:pt idx="7">
                  <c:v>Suminist. de Electricidad, gas y agua</c:v>
                </c:pt>
                <c:pt idx="8">
                  <c:v>Administración Pública</c:v>
                </c:pt>
                <c:pt idx="9">
                  <c:v>Hoteles y restaurantes</c:v>
                </c:pt>
                <c:pt idx="10">
                  <c:v>Actividades con menor participación</c:v>
                </c:pt>
              </c:strCache>
            </c:strRef>
          </c:cat>
          <c:val>
            <c:numRef>
              <c:f>'2.11.2'!$U$41:$U$51</c:f>
              <c:numCache>
                <c:formatCode>0.0%</c:formatCode>
                <c:ptCount val="11"/>
                <c:pt idx="0">
                  <c:v>0.33856079782025089</c:v>
                </c:pt>
                <c:pt idx="1">
                  <c:v>0.21465397324070989</c:v>
                </c:pt>
                <c:pt idx="2">
                  <c:v>9.8350528971381801E-2</c:v>
                </c:pt>
                <c:pt idx="3">
                  <c:v>6.8038121298328841E-2</c:v>
                </c:pt>
                <c:pt idx="4">
                  <c:v>3.951181669801964E-2</c:v>
                </c:pt>
                <c:pt idx="5">
                  <c:v>3.8139498798107102E-2</c:v>
                </c:pt>
                <c:pt idx="6">
                  <c:v>3.712689835197678E-2</c:v>
                </c:pt>
                <c:pt idx="7">
                  <c:v>2.0345913019803371E-2</c:v>
                </c:pt>
                <c:pt idx="8">
                  <c:v>2.4166827833786007E-2</c:v>
                </c:pt>
                <c:pt idx="9">
                  <c:v>1.6705504610160286E-2</c:v>
                </c:pt>
                <c:pt idx="10">
                  <c:v>0.10440011935747534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3200-442B-9F9E-21E5CAFF3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splitType val="pos"/>
        <c:splitPos val="5"/>
        <c:secondPieSize val="75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PRECIO MEDIO DE ENERGÍA ELÉCTRICA EN EL SECTOR INDUSTRIAL</a:t>
            </a:r>
          </a:p>
        </c:rich>
      </c:tx>
      <c:layout>
        <c:manualLayout>
          <c:xMode val="edge"/>
          <c:yMode val="edge"/>
          <c:x val="0.12896606207806113"/>
          <c:y val="1.1324918816778875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7.725856547750419E-2"/>
          <c:y val="8.8112393139063105E-2"/>
          <c:w val="0.87286250499310314"/>
          <c:h val="0.826822572398184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44450"/>
            </a:sp3d>
          </c:spPr>
          <c:invertIfNegative val="0"/>
          <c:dPt>
            <c:idx val="14"/>
            <c:invertIfNegative val="0"/>
            <c:bubble3D val="0"/>
            <c:spPr>
              <a:solidFill>
                <a:srgbClr val="C00000"/>
              </a:solidFill>
              <a:ln w="12700">
                <a:noFill/>
                <a:prstDash val="solid"/>
              </a:ln>
              <a:scene3d>
                <a:camera prst="orthographicFront"/>
                <a:lightRig rig="soft" dir="t"/>
              </a:scene3d>
              <a:sp3d prstMaterial="dkEdge">
                <a:bevelT w="4445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D57-4CEA-A5AE-2E1F13D94220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DD57-4CEA-A5AE-2E1F13D94220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 w="12700">
                <a:noFill/>
                <a:prstDash val="solid"/>
              </a:ln>
              <a:scene3d>
                <a:camera prst="orthographicFront"/>
                <a:lightRig rig="soft" dir="t"/>
              </a:scene3d>
              <a:sp3d prstMaterial="plastic">
                <a:bevelT w="4445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D57-4CEA-A5AE-2E1F13D94220}"/>
              </c:ext>
            </c:extLst>
          </c:dPt>
          <c:dPt>
            <c:idx val="2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D57-4CEA-A5AE-2E1F13D94220}"/>
              </c:ext>
            </c:extLst>
          </c:dPt>
          <c:cat>
            <c:strRef>
              <c:f>'2.12.1'!$K$37:$K$62</c:f>
              <c:strCache>
                <c:ptCount val="26"/>
                <c:pt idx="0">
                  <c:v>MADRE DE DIOS</c:v>
                </c:pt>
                <c:pt idx="1">
                  <c:v>SAN MARTIN</c:v>
                </c:pt>
                <c:pt idx="2">
                  <c:v>UCAYALI</c:v>
                </c:pt>
                <c:pt idx="3">
                  <c:v>LORETO</c:v>
                </c:pt>
                <c:pt idx="4">
                  <c:v>AMAZONAS</c:v>
                </c:pt>
                <c:pt idx="5">
                  <c:v>LAMBAYEQUE</c:v>
                </c:pt>
                <c:pt idx="6">
                  <c:v>HUANUCO</c:v>
                </c:pt>
                <c:pt idx="7">
                  <c:v>AYACUCHO</c:v>
                </c:pt>
                <c:pt idx="8">
                  <c:v>PUNO</c:v>
                </c:pt>
                <c:pt idx="9">
                  <c:v>HUANCAVELICA</c:v>
                </c:pt>
                <c:pt idx="10">
                  <c:v>ANCASH</c:v>
                </c:pt>
                <c:pt idx="11">
                  <c:v>TUMBES</c:v>
                </c:pt>
                <c:pt idx="12">
                  <c:v>TACNA</c:v>
                </c:pt>
                <c:pt idx="13">
                  <c:v>CALLAO</c:v>
                </c:pt>
                <c:pt idx="14">
                  <c:v>LA LIBERTAD</c:v>
                </c:pt>
                <c:pt idx="15">
                  <c:v>LIMA</c:v>
                </c:pt>
                <c:pt idx="16">
                  <c:v>INDUSTRIAL</c:v>
                </c:pt>
                <c:pt idx="17">
                  <c:v>MOQUEGUA</c:v>
                </c:pt>
                <c:pt idx="18">
                  <c:v>CUSCO</c:v>
                </c:pt>
                <c:pt idx="19">
                  <c:v>JUNIN</c:v>
                </c:pt>
                <c:pt idx="20">
                  <c:v>PIURA</c:v>
                </c:pt>
                <c:pt idx="21">
                  <c:v>ICA</c:v>
                </c:pt>
                <c:pt idx="22">
                  <c:v>AREQUIPA</c:v>
                </c:pt>
                <c:pt idx="23">
                  <c:v>CAJAMARCA</c:v>
                </c:pt>
                <c:pt idx="24">
                  <c:v>PASCO</c:v>
                </c:pt>
                <c:pt idx="25">
                  <c:v>APURIMAC</c:v>
                </c:pt>
              </c:strCache>
            </c:strRef>
          </c:cat>
          <c:val>
            <c:numRef>
              <c:f>'2.12.1'!$L$37:$L$62</c:f>
              <c:numCache>
                <c:formatCode>#,##0.00</c:formatCode>
                <c:ptCount val="26"/>
                <c:pt idx="0">
                  <c:v>21.435806540319064</c:v>
                </c:pt>
                <c:pt idx="1">
                  <c:v>13.606291344134357</c:v>
                </c:pt>
                <c:pt idx="2">
                  <c:v>13.56906691824037</c:v>
                </c:pt>
                <c:pt idx="3">
                  <c:v>13.536472794565523</c:v>
                </c:pt>
                <c:pt idx="4">
                  <c:v>10.516889783407285</c:v>
                </c:pt>
                <c:pt idx="5">
                  <c:v>8.941849952827484</c:v>
                </c:pt>
                <c:pt idx="6">
                  <c:v>8.5917785215803768</c:v>
                </c:pt>
                <c:pt idx="7">
                  <c:v>8.470101978036384</c:v>
                </c:pt>
                <c:pt idx="8">
                  <c:v>8.3313116913267304</c:v>
                </c:pt>
                <c:pt idx="9">
                  <c:v>7.9964372333443139</c:v>
                </c:pt>
                <c:pt idx="10">
                  <c:v>7.5674068986902387</c:v>
                </c:pt>
                <c:pt idx="11">
                  <c:v>7.4647383120228401</c:v>
                </c:pt>
                <c:pt idx="12">
                  <c:v>7.4396210100474676</c:v>
                </c:pt>
                <c:pt idx="13">
                  <c:v>6.8984939420289351</c:v>
                </c:pt>
                <c:pt idx="14">
                  <c:v>6.805458220939796</c:v>
                </c:pt>
                <c:pt idx="15">
                  <c:v>6.7588055574548971</c:v>
                </c:pt>
                <c:pt idx="16">
                  <c:v>6.6898167227717495</c:v>
                </c:pt>
                <c:pt idx="17">
                  <c:v>6.6578453485133906</c:v>
                </c:pt>
                <c:pt idx="18">
                  <c:v>6.6322414995498677</c:v>
                </c:pt>
                <c:pt idx="19">
                  <c:v>6.4499861416058435</c:v>
                </c:pt>
                <c:pt idx="20">
                  <c:v>6.3508264025655574</c:v>
                </c:pt>
                <c:pt idx="21">
                  <c:v>6.329102049636858</c:v>
                </c:pt>
                <c:pt idx="22">
                  <c:v>6.3187056421243444</c:v>
                </c:pt>
                <c:pt idx="23">
                  <c:v>6.1329648251234037</c:v>
                </c:pt>
                <c:pt idx="24">
                  <c:v>6.1257851899327251</c:v>
                </c:pt>
                <c:pt idx="25">
                  <c:v>5.5879154960992024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D57-4CEA-A5AE-2E1F13D94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86176"/>
        <c:axId val="95587712"/>
      </c:barChart>
      <c:catAx>
        <c:axId val="9558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558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587712"/>
        <c:scaling>
          <c:orientation val="minMax"/>
          <c:max val="22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Cent. US $/kWh</a:t>
                </a:r>
              </a:p>
            </c:rich>
          </c:tx>
          <c:layout>
            <c:manualLayout>
              <c:xMode val="edge"/>
              <c:yMode val="edge"/>
              <c:x val="0.4721010433397318"/>
              <c:y val="0.958121824557762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5586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PRECIO MEDIO DE ENERGÍA ELÉCTRICA EN EL SECTOR COMERCIAL Y SERVICIOS</a:t>
            </a:r>
          </a:p>
        </c:rich>
      </c:tx>
      <c:layout>
        <c:manualLayout>
          <c:xMode val="edge"/>
          <c:yMode val="edge"/>
          <c:x val="0.11448462020121403"/>
          <c:y val="2.1836161324904811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8.1925647694270104E-2"/>
          <c:y val="0.13653355309443846"/>
          <c:w val="0.88476332321082996"/>
          <c:h val="0.774267417854272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693AC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/>
            </a:sp3d>
          </c:spPr>
          <c:invertIfNegative val="0"/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681-47FD-BE66-097A9917C0E3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681-47FD-BE66-097A9917C0E3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681-47FD-BE66-097A9917C0E3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681-47FD-BE66-097A9917C0E3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681-47FD-BE66-097A9917C0E3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 w="12700">
                <a:noFill/>
                <a:prstDash val="solid"/>
              </a:ln>
              <a:scene3d>
                <a:camera prst="orthographicFront"/>
                <a:lightRig rig="soft" dir="t"/>
              </a:scene3d>
              <a:sp3d prstMaterial="plastic"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9793-4B41-8FF8-E3747E5FADB7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681-47FD-BE66-097A9917C0E3}"/>
              </c:ext>
            </c:extLst>
          </c:dPt>
          <c:dPt>
            <c:idx val="20"/>
            <c:invertIfNegative val="0"/>
            <c:bubble3D val="0"/>
            <c:spPr>
              <a:solidFill>
                <a:srgbClr val="3693AC"/>
              </a:solidFill>
              <a:ln w="12700">
                <a:noFill/>
                <a:prstDash val="solid"/>
              </a:ln>
              <a:scene3d>
                <a:camera prst="orthographicFront"/>
                <a:lightRig rig="soft" dir="t"/>
              </a:scene3d>
              <a:sp3d prstMaterial="dkEdge"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681-47FD-BE66-097A9917C0E3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A681-47FD-BE66-097A9917C0E3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A681-47FD-BE66-097A9917C0E3}"/>
              </c:ext>
            </c:extLst>
          </c:dPt>
          <c:cat>
            <c:strRef>
              <c:f>'2.12.1'!$K$72:$K$97</c:f>
              <c:strCache>
                <c:ptCount val="26"/>
                <c:pt idx="0">
                  <c:v>AMAZONAS</c:v>
                </c:pt>
                <c:pt idx="1">
                  <c:v>MADRE DE DIOS</c:v>
                </c:pt>
                <c:pt idx="2">
                  <c:v>SAN MARTIN</c:v>
                </c:pt>
                <c:pt idx="3">
                  <c:v>HUANCAVELICA</c:v>
                </c:pt>
                <c:pt idx="4">
                  <c:v>HUANUCO</c:v>
                </c:pt>
                <c:pt idx="5">
                  <c:v>JUNIN</c:v>
                </c:pt>
                <c:pt idx="6">
                  <c:v>PASCO</c:v>
                </c:pt>
                <c:pt idx="7">
                  <c:v>APURIMAC</c:v>
                </c:pt>
                <c:pt idx="8">
                  <c:v>AYACUCHO</c:v>
                </c:pt>
                <c:pt idx="9">
                  <c:v>CUSCO</c:v>
                </c:pt>
                <c:pt idx="10">
                  <c:v>UCAYALI</c:v>
                </c:pt>
                <c:pt idx="11">
                  <c:v>PUNO</c:v>
                </c:pt>
                <c:pt idx="12">
                  <c:v>LORETO</c:v>
                </c:pt>
                <c:pt idx="13">
                  <c:v>TACNA</c:v>
                </c:pt>
                <c:pt idx="14">
                  <c:v>AREQUIPA</c:v>
                </c:pt>
                <c:pt idx="15">
                  <c:v>ICA</c:v>
                </c:pt>
                <c:pt idx="16">
                  <c:v>MOQUEGUA</c:v>
                </c:pt>
                <c:pt idx="17">
                  <c:v>CAJAMARCA</c:v>
                </c:pt>
                <c:pt idx="18">
                  <c:v>COMERCIAL Y SERVICIOS</c:v>
                </c:pt>
                <c:pt idx="19">
                  <c:v>LIMA</c:v>
                </c:pt>
                <c:pt idx="20">
                  <c:v>ANCASH</c:v>
                </c:pt>
                <c:pt idx="21">
                  <c:v>TUMBES</c:v>
                </c:pt>
                <c:pt idx="22">
                  <c:v>LAMBAYEQUE</c:v>
                </c:pt>
                <c:pt idx="23">
                  <c:v>CALLAO</c:v>
                </c:pt>
                <c:pt idx="24">
                  <c:v>PIURA</c:v>
                </c:pt>
                <c:pt idx="25">
                  <c:v>LA LIBERTAD</c:v>
                </c:pt>
              </c:strCache>
            </c:strRef>
          </c:cat>
          <c:val>
            <c:numRef>
              <c:f>'2.12.1'!$L$72:$L$97</c:f>
              <c:numCache>
                <c:formatCode>#,##0.00</c:formatCode>
                <c:ptCount val="26"/>
                <c:pt idx="0">
                  <c:v>26.362791771354541</c:v>
                </c:pt>
                <c:pt idx="1">
                  <c:v>21.818493161025149</c:v>
                </c:pt>
                <c:pt idx="2">
                  <c:v>20.119352511083413</c:v>
                </c:pt>
                <c:pt idx="3">
                  <c:v>19.612165806151509</c:v>
                </c:pt>
                <c:pt idx="4">
                  <c:v>19.584495779181662</c:v>
                </c:pt>
                <c:pt idx="5">
                  <c:v>18.712534534637328</c:v>
                </c:pt>
                <c:pt idx="6">
                  <c:v>18.623476565132446</c:v>
                </c:pt>
                <c:pt idx="7">
                  <c:v>18.34624327476417</c:v>
                </c:pt>
                <c:pt idx="8">
                  <c:v>18.276543860403979</c:v>
                </c:pt>
                <c:pt idx="9">
                  <c:v>17.91366605325203</c:v>
                </c:pt>
                <c:pt idx="10">
                  <c:v>17.767859883352376</c:v>
                </c:pt>
                <c:pt idx="11">
                  <c:v>17.145339258063242</c:v>
                </c:pt>
                <c:pt idx="12">
                  <c:v>16.298533124515693</c:v>
                </c:pt>
                <c:pt idx="13">
                  <c:v>14.72627732807824</c:v>
                </c:pt>
                <c:pt idx="14">
                  <c:v>14.369505559522512</c:v>
                </c:pt>
                <c:pt idx="15">
                  <c:v>14.077101488667996</c:v>
                </c:pt>
                <c:pt idx="16">
                  <c:v>13.914899603960745</c:v>
                </c:pt>
                <c:pt idx="17">
                  <c:v>13.850461104624113</c:v>
                </c:pt>
                <c:pt idx="18">
                  <c:v>13.536009753524056</c:v>
                </c:pt>
                <c:pt idx="19">
                  <c:v>12.898932267865675</c:v>
                </c:pt>
                <c:pt idx="20">
                  <c:v>12.874377140147903</c:v>
                </c:pt>
                <c:pt idx="21">
                  <c:v>12.600084901950952</c:v>
                </c:pt>
                <c:pt idx="22">
                  <c:v>12.459454846695374</c:v>
                </c:pt>
                <c:pt idx="23">
                  <c:v>11.660000636934701</c:v>
                </c:pt>
                <c:pt idx="24">
                  <c:v>11.479275766248978</c:v>
                </c:pt>
                <c:pt idx="25">
                  <c:v>11.266215788788143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681-47FD-BE66-097A9917C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09600"/>
        <c:axId val="95611136"/>
      </c:barChart>
      <c:catAx>
        <c:axId val="95609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561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611136"/>
        <c:scaling>
          <c:orientation val="minMax"/>
          <c:max val="27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Cent. US $/kWh</a:t>
                </a:r>
              </a:p>
            </c:rich>
          </c:tx>
          <c:layout>
            <c:manualLayout>
              <c:xMode val="edge"/>
              <c:yMode val="edge"/>
              <c:x val="0.46358609994517069"/>
              <c:y val="0.952787142804332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5609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   POTENCIA   INSTALADA - TOTAL </a:t>
            </a:r>
          </a:p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SEGÚN   ORIGEN   </a:t>
            </a:r>
          </a:p>
        </c:rich>
      </c:tx>
      <c:layout>
        <c:manualLayout>
          <c:xMode val="edge"/>
          <c:yMode val="edge"/>
          <c:x val="0.36009086999718254"/>
          <c:y val="1.9737532808398951E-2"/>
        </c:manualLayout>
      </c:layout>
      <c:overlay val="0"/>
      <c:spPr>
        <a:solidFill>
          <a:srgbClr val="C4D79B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9.4249986486242998E-2"/>
          <c:y val="0.20678779559334745"/>
          <c:w val="0.87557254997900869"/>
          <c:h val="0.627825631840333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grafPI!$O$60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66FF"/>
            </a:solidFill>
          </c:spPr>
          <c:invertIfNegative val="0"/>
          <c:cat>
            <c:strRef>
              <c:f>grafPI!$N$61:$N$67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CALLAO</c:v>
                </c:pt>
                <c:pt idx="5">
                  <c:v>PIURA</c:v>
                </c:pt>
                <c:pt idx="6">
                  <c:v>Otros</c:v>
                </c:pt>
              </c:strCache>
            </c:strRef>
          </c:cat>
          <c:val>
            <c:numRef>
              <c:f>grafPI!$O$61:$O$67</c:f>
              <c:numCache>
                <c:formatCode>_ * #\ ##0_ ;_ * \-#\ ##0_ ;_ * "-"??_ ;_ @_ </c:formatCode>
                <c:ptCount val="7"/>
                <c:pt idx="0" formatCode="0">
                  <c:v>1250.566</c:v>
                </c:pt>
                <c:pt idx="1">
                  <c:v>9.4700000000000006</c:v>
                </c:pt>
                <c:pt idx="2">
                  <c:v>1538.672</c:v>
                </c:pt>
                <c:pt idx="3">
                  <c:v>199.73699999999994</c:v>
                </c:pt>
                <c:pt idx="5">
                  <c:v>41.915999999999997</c:v>
                </c:pt>
                <c:pt idx="6">
                  <c:v>2376.2219999999993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78-494E-BD6F-48E2010FDCDB}"/>
            </c:ext>
          </c:extLst>
        </c:ser>
        <c:ser>
          <c:idx val="1"/>
          <c:order val="1"/>
          <c:tx>
            <c:strRef>
              <c:f>grafPI!$P$60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grafPI!$N$61:$N$67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CALLAO</c:v>
                </c:pt>
                <c:pt idx="5">
                  <c:v>PIURA</c:v>
                </c:pt>
                <c:pt idx="6">
                  <c:v>Otros</c:v>
                </c:pt>
              </c:strCache>
            </c:strRef>
          </c:cat>
          <c:val>
            <c:numRef>
              <c:f>grafPI!$P$61:$P$67</c:f>
              <c:numCache>
                <c:formatCode>_ * #\ ##0_ ;_ * \-#\ ##0_ ;_ * "-"??_ ;_ @_ </c:formatCode>
                <c:ptCount val="7"/>
                <c:pt idx="0">
                  <c:v>3808.17</c:v>
                </c:pt>
                <c:pt idx="1">
                  <c:v>1455.6580000000001</c:v>
                </c:pt>
                <c:pt idx="2">
                  <c:v>2.7290000000000001</c:v>
                </c:pt>
                <c:pt idx="3">
                  <c:v>774.25800000000038</c:v>
                </c:pt>
                <c:pt idx="4">
                  <c:v>615.93399999999997</c:v>
                </c:pt>
                <c:pt idx="5">
                  <c:v>496.87700000000018</c:v>
                </c:pt>
                <c:pt idx="6">
                  <c:v>1918.7369999999974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78-494E-BD6F-48E2010FDCDB}"/>
            </c:ext>
          </c:extLst>
        </c:ser>
        <c:ser>
          <c:idx val="2"/>
          <c:order val="2"/>
          <c:tx>
            <c:strRef>
              <c:f>grafPI!$Q$60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grafPI!$N$61:$N$67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CALLAO</c:v>
                </c:pt>
                <c:pt idx="5">
                  <c:v>PIURA</c:v>
                </c:pt>
                <c:pt idx="6">
                  <c:v>Otros</c:v>
                </c:pt>
              </c:strCache>
            </c:strRef>
          </c:cat>
          <c:val>
            <c:numRef>
              <c:f>grafPI!$Q$61:$Q$67</c:f>
              <c:numCache>
                <c:formatCode>_ * #\ ##0_ ;_ * \-#\ ##0_ ;_ * "-"??_ ;_ @_ </c:formatCode>
                <c:ptCount val="7"/>
                <c:pt idx="1">
                  <c:v>225.02500000000001</c:v>
                </c:pt>
                <c:pt idx="3">
                  <c:v>44</c:v>
                </c:pt>
                <c:pt idx="6">
                  <c:v>20.009000000000015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678-494E-BD6F-48E2010FDCDB}"/>
            </c:ext>
          </c:extLst>
        </c:ser>
        <c:ser>
          <c:idx val="3"/>
          <c:order val="3"/>
          <c:tx>
            <c:strRef>
              <c:f>grafPI!$R$60</c:f>
              <c:strCache>
                <c:ptCount val="1"/>
                <c:pt idx="0">
                  <c:v>EOLICA</c:v>
                </c:pt>
              </c:strCache>
            </c:strRef>
          </c:tx>
          <c:spPr>
            <a:solidFill>
              <a:srgbClr val="009900"/>
            </a:solidFill>
          </c:spPr>
          <c:invertIfNegative val="0"/>
          <c:cat>
            <c:strRef>
              <c:f>grafPI!$N$61:$N$67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CALLAO</c:v>
                </c:pt>
                <c:pt idx="5">
                  <c:v>PIURA</c:v>
                </c:pt>
                <c:pt idx="6">
                  <c:v>Otros</c:v>
                </c:pt>
              </c:strCache>
            </c:strRef>
          </c:cat>
          <c:val>
            <c:numRef>
              <c:f>grafPI!$R$61:$R$67</c:f>
              <c:numCache>
                <c:formatCode>_ * #\ ##0_ ;_ * \-#\ ##0_ ;_ * "-"??_ ;_ @_ </c:formatCode>
                <c:ptCount val="7"/>
                <c:pt idx="5">
                  <c:v>30</c:v>
                </c:pt>
                <c:pt idx="6">
                  <c:v>378.99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678-494E-BD6F-48E2010FD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overlap val="100"/>
        <c:axId val="128702720"/>
        <c:axId val="128832640"/>
      </c:barChart>
      <c:catAx>
        <c:axId val="12870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 :  15 187  MW</a:t>
                </a:r>
              </a:p>
            </c:rich>
          </c:tx>
          <c:layout>
            <c:manualLayout>
              <c:xMode val="edge"/>
              <c:yMode val="edge"/>
              <c:x val="0.42531725907142964"/>
              <c:y val="0.1438095074001964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28832640"/>
        <c:crosses val="autoZero"/>
        <c:auto val="1"/>
        <c:lblAlgn val="ctr"/>
        <c:lblOffset val="240"/>
        <c:noMultiLvlLbl val="0"/>
      </c:catAx>
      <c:valAx>
        <c:axId val="128832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MW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28702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1750789625873"/>
          <c:y val="0.92864545104728435"/>
          <c:w val="0.40821436303512909"/>
          <c:h val="5.5438584400144708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PRECIO MEDIO DE ENERGÍA ELÉCTRICA EN EL SECTOR RESIDENCIAL  </a:t>
            </a:r>
          </a:p>
        </c:rich>
      </c:tx>
      <c:layout>
        <c:manualLayout>
          <c:xMode val="edge"/>
          <c:yMode val="edge"/>
          <c:x val="0.12052065714007971"/>
          <c:y val="1.0872504573291975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4688582172280851"/>
          <c:y val="0.10390279312560974"/>
          <c:w val="0.81709145427286356"/>
          <c:h val="0.818652849740932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3A4-4EFB-A9D5-0B86F6E1D9A7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3A4-4EFB-A9D5-0B86F6E1D9A7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0E77-4B57-BF93-D1AADCE48A10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3A4-4EFB-A9D5-0B86F6E1D9A7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3A4-4EFB-A9D5-0B86F6E1D9A7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E3A4-4EFB-A9D5-0B86F6E1D9A7}"/>
              </c:ext>
            </c:extLst>
          </c:dPt>
          <c:dPt>
            <c:idx val="2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E3A4-4EFB-A9D5-0B86F6E1D9A7}"/>
              </c:ext>
            </c:extLst>
          </c:dPt>
          <c:cat>
            <c:strRef>
              <c:f>'2.12.1'!$K$104:$K$129</c:f>
              <c:strCache>
                <c:ptCount val="26"/>
                <c:pt idx="0">
                  <c:v>MADRE DE DIOS</c:v>
                </c:pt>
                <c:pt idx="1">
                  <c:v>HUANUCO</c:v>
                </c:pt>
                <c:pt idx="2">
                  <c:v>AYACUCHO</c:v>
                </c:pt>
                <c:pt idx="3">
                  <c:v>JUNIN</c:v>
                </c:pt>
                <c:pt idx="4">
                  <c:v>PASCO</c:v>
                </c:pt>
                <c:pt idx="5">
                  <c:v>HUANCAVELICA</c:v>
                </c:pt>
                <c:pt idx="6">
                  <c:v>UCAYALI</c:v>
                </c:pt>
                <c:pt idx="7">
                  <c:v>TUMBES</c:v>
                </c:pt>
                <c:pt idx="8">
                  <c:v>PIURA</c:v>
                </c:pt>
                <c:pt idx="9">
                  <c:v>ICA</c:v>
                </c:pt>
                <c:pt idx="10">
                  <c:v>CUSCO</c:v>
                </c:pt>
                <c:pt idx="11">
                  <c:v>AREQUIPA</c:v>
                </c:pt>
                <c:pt idx="12">
                  <c:v>TACNA</c:v>
                </c:pt>
                <c:pt idx="13">
                  <c:v>SAN MARTIN</c:v>
                </c:pt>
                <c:pt idx="14">
                  <c:v>MOQUEGUA</c:v>
                </c:pt>
                <c:pt idx="15">
                  <c:v>ANCASH</c:v>
                </c:pt>
                <c:pt idx="16">
                  <c:v>LA LIBERTAD</c:v>
                </c:pt>
                <c:pt idx="17">
                  <c:v>APURIMAC</c:v>
                </c:pt>
                <c:pt idx="18">
                  <c:v>CAJAMARCA</c:v>
                </c:pt>
                <c:pt idx="19">
                  <c:v>RESIDENCIAL</c:v>
                </c:pt>
                <c:pt idx="20">
                  <c:v>LORETO</c:v>
                </c:pt>
                <c:pt idx="21">
                  <c:v>AMAZONAS</c:v>
                </c:pt>
                <c:pt idx="22">
                  <c:v>PUNO</c:v>
                </c:pt>
                <c:pt idx="23">
                  <c:v>CALLAO</c:v>
                </c:pt>
                <c:pt idx="24">
                  <c:v>LIMA</c:v>
                </c:pt>
                <c:pt idx="25">
                  <c:v>LAMBAYEQUE</c:v>
                </c:pt>
              </c:strCache>
            </c:strRef>
          </c:cat>
          <c:val>
            <c:numRef>
              <c:f>'2.12.1'!$L$104:$L$129</c:f>
              <c:numCache>
                <c:formatCode>#,##0.00</c:formatCode>
                <c:ptCount val="26"/>
                <c:pt idx="0">
                  <c:v>22.193240548496362</c:v>
                </c:pt>
                <c:pt idx="1">
                  <c:v>22.161868825203079</c:v>
                </c:pt>
                <c:pt idx="2">
                  <c:v>22.054930849288102</c:v>
                </c:pt>
                <c:pt idx="3">
                  <c:v>21.816627915468178</c:v>
                </c:pt>
                <c:pt idx="4">
                  <c:v>21.583649319054341</c:v>
                </c:pt>
                <c:pt idx="5">
                  <c:v>21.280396675429593</c:v>
                </c:pt>
                <c:pt idx="6">
                  <c:v>20.276902175772953</c:v>
                </c:pt>
                <c:pt idx="7">
                  <c:v>19.898364816926822</c:v>
                </c:pt>
                <c:pt idx="8">
                  <c:v>19.586463895428942</c:v>
                </c:pt>
                <c:pt idx="9">
                  <c:v>19.562194934587843</c:v>
                </c:pt>
                <c:pt idx="10">
                  <c:v>19.477525011011576</c:v>
                </c:pt>
                <c:pt idx="11">
                  <c:v>18.709456525832969</c:v>
                </c:pt>
                <c:pt idx="12">
                  <c:v>18.651753794033041</c:v>
                </c:pt>
                <c:pt idx="13">
                  <c:v>18.291823444021855</c:v>
                </c:pt>
                <c:pt idx="14">
                  <c:v>18.010894637472777</c:v>
                </c:pt>
                <c:pt idx="15">
                  <c:v>17.966691105226051</c:v>
                </c:pt>
                <c:pt idx="16">
                  <c:v>17.869563385950801</c:v>
                </c:pt>
                <c:pt idx="17">
                  <c:v>17.546451400743891</c:v>
                </c:pt>
                <c:pt idx="18">
                  <c:v>17.483966738752788</c:v>
                </c:pt>
                <c:pt idx="19">
                  <c:v>17.378445494673382</c:v>
                </c:pt>
                <c:pt idx="20">
                  <c:v>17.296364435722687</c:v>
                </c:pt>
                <c:pt idx="21">
                  <c:v>17.145502562466184</c:v>
                </c:pt>
                <c:pt idx="22">
                  <c:v>16.770992795783247</c:v>
                </c:pt>
                <c:pt idx="23">
                  <c:v>16.559377042447437</c:v>
                </c:pt>
                <c:pt idx="24">
                  <c:v>16.472048219551635</c:v>
                </c:pt>
                <c:pt idx="25">
                  <c:v>15.868797522261008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3A4-4EFB-A9D5-0B86F6E1D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21344"/>
        <c:axId val="95722880"/>
      </c:barChart>
      <c:catAx>
        <c:axId val="95721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572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722880"/>
        <c:scaling>
          <c:orientation val="minMax"/>
          <c:max val="25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Cent. US $/kWh</a:t>
                </a:r>
              </a:p>
            </c:rich>
          </c:tx>
          <c:layout>
            <c:manualLayout>
              <c:xMode val="edge"/>
              <c:yMode val="edge"/>
              <c:x val="0.47846148861022003"/>
              <c:y val="0.958067127972639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57213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PRECIO MEDIO DE LA ENERGÍA ELÉCTRICA EN LAS ACTIVIDADES CIIU</a:t>
            </a:r>
          </a:p>
        </c:rich>
      </c:tx>
      <c:layout>
        <c:manualLayout>
          <c:xMode val="edge"/>
          <c:yMode val="edge"/>
          <c:x val="0.27098238655330181"/>
          <c:y val="2.7338024676049354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21381169867289598"/>
          <c:y val="0.1099802409766759"/>
          <c:w val="0.72477997443337105"/>
          <c:h val="0.82248128213280824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FFFF00">
                    <a:gamma/>
                    <a:shade val="6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66275"/>
                    <a:invGamma/>
                  </a:srgbClr>
                </a:gs>
              </a:gsLst>
              <a:lin ang="540000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'2.12.2'!$AS$5:$AS$22</c:f>
              <c:strCache>
                <c:ptCount val="18"/>
                <c:pt idx="0">
                  <c:v>Alumbrado Público</c:v>
                </c:pt>
                <c:pt idx="1">
                  <c:v>Actividad no especificada</c:v>
                </c:pt>
                <c:pt idx="2">
                  <c:v>Activ. Comunitaria y esparcimiento</c:v>
                </c:pt>
                <c:pt idx="3">
                  <c:v>Hoteles y restaurantes</c:v>
                </c:pt>
                <c:pt idx="4">
                  <c:v>Enseñanza</c:v>
                </c:pt>
                <c:pt idx="5">
                  <c:v>Administración Pública</c:v>
                </c:pt>
                <c:pt idx="6">
                  <c:v>Intermediación financiera</c:v>
                </c:pt>
                <c:pt idx="7">
                  <c:v>Construcción</c:v>
                </c:pt>
                <c:pt idx="8">
                  <c:v>Comercio</c:v>
                </c:pt>
                <c:pt idx="9">
                  <c:v>Servicio social y de salud</c:v>
                </c:pt>
                <c:pt idx="10">
                  <c:v>Inmobiliarias</c:v>
                </c:pt>
                <c:pt idx="11">
                  <c:v>Transporte y telecomunicaciones</c:v>
                </c:pt>
                <c:pt idx="12">
                  <c:v>Suministros de Electricidad, gas y agua</c:v>
                </c:pt>
                <c:pt idx="13">
                  <c:v>Organizaciones extraterritoriales</c:v>
                </c:pt>
                <c:pt idx="14">
                  <c:v>Pesca</c:v>
                </c:pt>
                <c:pt idx="15">
                  <c:v>Agricultura y Ganadería</c:v>
                </c:pt>
                <c:pt idx="16">
                  <c:v>Manufactura</c:v>
                </c:pt>
                <c:pt idx="17">
                  <c:v>Minería</c:v>
                </c:pt>
              </c:strCache>
            </c:strRef>
          </c:cat>
          <c:val>
            <c:numRef>
              <c:f>'2.12.2'!$AT$5:$AT$22</c:f>
              <c:numCache>
                <c:formatCode>0.00</c:formatCode>
                <c:ptCount val="18"/>
                <c:pt idx="0">
                  <c:v>16.968732144480363</c:v>
                </c:pt>
                <c:pt idx="1">
                  <c:v>16.542178117517217</c:v>
                </c:pt>
                <c:pt idx="2">
                  <c:v>16.212012299291992</c:v>
                </c:pt>
                <c:pt idx="3">
                  <c:v>15.056126367241779</c:v>
                </c:pt>
                <c:pt idx="4">
                  <c:v>15.050741192436794</c:v>
                </c:pt>
                <c:pt idx="5">
                  <c:v>14.179456094717185</c:v>
                </c:pt>
                <c:pt idx="6">
                  <c:v>13.088921758519399</c:v>
                </c:pt>
                <c:pt idx="7">
                  <c:v>12.620631586855875</c:v>
                </c:pt>
                <c:pt idx="8">
                  <c:v>12.586109716945208</c:v>
                </c:pt>
                <c:pt idx="9">
                  <c:v>12.524200063077037</c:v>
                </c:pt>
                <c:pt idx="10">
                  <c:v>12.307668039914766</c:v>
                </c:pt>
                <c:pt idx="11">
                  <c:v>12.016124740775272</c:v>
                </c:pt>
                <c:pt idx="12">
                  <c:v>11.176547631122862</c:v>
                </c:pt>
                <c:pt idx="13">
                  <c:v>10.412103498104837</c:v>
                </c:pt>
                <c:pt idx="14">
                  <c:v>8.794653962606624</c:v>
                </c:pt>
                <c:pt idx="15">
                  <c:v>8.1566055978910406</c:v>
                </c:pt>
                <c:pt idx="16">
                  <c:v>6.7280829503349109</c:v>
                </c:pt>
                <c:pt idx="17">
                  <c:v>6.4467501473302136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A3-4FBB-A1FB-7F293F5DF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782016"/>
        <c:axId val="95783552"/>
      </c:barChart>
      <c:catAx>
        <c:axId val="95782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578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783552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Ctvo US$ / kWh</a:t>
                </a:r>
              </a:p>
            </c:rich>
          </c:tx>
          <c:layout>
            <c:manualLayout>
              <c:xMode val="edge"/>
              <c:yMode val="edge"/>
              <c:x val="0.55116172822536835"/>
              <c:y val="0.9660148386963440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5782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 POTENCIA  EFECTIVA  -  USO  PROPIO  </a:t>
            </a:r>
          </a:p>
        </c:rich>
      </c:tx>
      <c:layout>
        <c:manualLayout>
          <c:xMode val="edge"/>
          <c:yMode val="edge"/>
          <c:x val="0.31300347591686173"/>
          <c:y val="3.5805621384705548E-2"/>
        </c:manualLayout>
      </c:layout>
      <c:overlay val="0"/>
      <c:spPr>
        <a:solidFill>
          <a:srgbClr val="C4D79B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817031070195628"/>
          <c:y val="0.23785195943389276"/>
          <c:w val="0.86382815496739551"/>
          <c:h val="0.685422850841755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grafPE!$N$32:$N$38</c:f>
              <c:strCache>
                <c:ptCount val="7"/>
                <c:pt idx="0">
                  <c:v>LIMA</c:v>
                </c:pt>
                <c:pt idx="1">
                  <c:v>LORETO</c:v>
                </c:pt>
                <c:pt idx="2">
                  <c:v>LA LIBERTAD</c:v>
                </c:pt>
                <c:pt idx="3">
                  <c:v>ANCASH</c:v>
                </c:pt>
                <c:pt idx="4">
                  <c:v>PIURA</c:v>
                </c:pt>
                <c:pt idx="5">
                  <c:v>ICA</c:v>
                </c:pt>
                <c:pt idx="6">
                  <c:v>OTROS</c:v>
                </c:pt>
              </c:strCache>
            </c:strRef>
          </c:cat>
          <c:val>
            <c:numRef>
              <c:f>grafPE!$O$32:$O$38</c:f>
              <c:numCache>
                <c:formatCode>_ * #\ ##0_ ;_ * \-#\ ##0_ ;_ * "-"??_ ;_ @_ </c:formatCode>
                <c:ptCount val="7"/>
                <c:pt idx="0">
                  <c:v>292.4153</c:v>
                </c:pt>
                <c:pt idx="1">
                  <c:v>176.18500000000003</c:v>
                </c:pt>
                <c:pt idx="2">
                  <c:v>149.90300000000005</c:v>
                </c:pt>
                <c:pt idx="3">
                  <c:v>76.930000000000021</c:v>
                </c:pt>
                <c:pt idx="4">
                  <c:v>69.65600000000002</c:v>
                </c:pt>
                <c:pt idx="5">
                  <c:v>64.470999999999989</c:v>
                </c:pt>
                <c:pt idx="6">
                  <c:v>392.50480000000005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43-4AED-B5C4-136B54003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67904"/>
        <c:axId val="85469824"/>
      </c:barChart>
      <c:catAx>
        <c:axId val="8546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 :  1 222 MW</a:t>
                </a:r>
              </a:p>
            </c:rich>
          </c:tx>
          <c:layout>
            <c:manualLayout>
              <c:xMode val="edge"/>
              <c:yMode val="edge"/>
              <c:x val="0.44955888959825968"/>
              <c:y val="0.118465713630456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85469824"/>
        <c:crosses val="autoZero"/>
        <c:auto val="1"/>
        <c:lblAlgn val="ctr"/>
        <c:lblOffset val="80"/>
        <c:tickLblSkip val="1"/>
        <c:tickMarkSkip val="1"/>
        <c:noMultiLvlLbl val="0"/>
      </c:catAx>
      <c:valAx>
        <c:axId val="8546982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 W</a:t>
                </a:r>
              </a:p>
            </c:rich>
          </c:tx>
          <c:layout>
            <c:manualLayout>
              <c:xMode val="edge"/>
              <c:yMode val="edge"/>
              <c:x val="3.4522475231136648E-2"/>
              <c:y val="0.56521800066253847"/>
            </c:manualLayout>
          </c:layout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54679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POTENCIA  EFECTIVA - MERCADO  ELÉCTRICO  </a:t>
            </a:r>
          </a:p>
        </c:rich>
      </c:tx>
      <c:layout>
        <c:manualLayout>
          <c:xMode val="edge"/>
          <c:yMode val="edge"/>
          <c:x val="0.26436810652905679"/>
          <c:y val="3.8235305332596135E-2"/>
        </c:manualLayout>
      </c:layout>
      <c:overlay val="0"/>
      <c:spPr>
        <a:solidFill>
          <a:srgbClr val="C4D79B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919552297342143"/>
          <c:y val="0.23137285780453914"/>
          <c:w val="0.86321935975592645"/>
          <c:h val="0.67941274042500632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invertIfNegative val="0"/>
          <c:cat>
            <c:strRef>
              <c:f>grafPE!$N$5:$N$11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HUANUCO</c:v>
                </c:pt>
                <c:pt idx="5">
                  <c:v>CALLAO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66-4355-88FE-160C561B7A7D}"/>
            </c:ext>
          </c:extLst>
        </c:ser>
        <c:ser>
          <c:idx val="1"/>
          <c:order val="1"/>
          <c:tx>
            <c:v>Mercado Electrico</c:v>
          </c:tx>
          <c:spPr>
            <a:solidFill>
              <a:srgbClr val="FFCC00"/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7.84313725490196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66-4355-88FE-160C561B7A7D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grafPE!$N$5:$N$11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HUANUCO</c:v>
                </c:pt>
                <c:pt idx="5">
                  <c:v>CALLAO</c:v>
                </c:pt>
                <c:pt idx="6">
                  <c:v>OTROS</c:v>
                </c:pt>
              </c:strCache>
            </c:strRef>
          </c:cat>
          <c:val>
            <c:numRef>
              <c:f>grafPE!$O$5:$O$11</c:f>
              <c:numCache>
                <c:formatCode>_ * #\ ##0_ ;_ * \-#\ ##0_ ;_ * "-"??_ ;_ @_ </c:formatCode>
                <c:ptCount val="7"/>
                <c:pt idx="0">
                  <c:v>4526.9399999999996</c:v>
                </c:pt>
                <c:pt idx="1">
                  <c:v>1486.155</c:v>
                </c:pt>
                <c:pt idx="2">
                  <c:v>1453.9869999999999</c:v>
                </c:pt>
                <c:pt idx="3">
                  <c:v>1017.1150000000002</c:v>
                </c:pt>
                <c:pt idx="4">
                  <c:v>523.971</c:v>
                </c:pt>
                <c:pt idx="5">
                  <c:v>507.31800000000004</c:v>
                </c:pt>
                <c:pt idx="6">
                  <c:v>3694.4180000000015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66-4355-88FE-160C561B7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521536"/>
        <c:axId val="85523456"/>
      </c:barChart>
      <c:catAx>
        <c:axId val="8552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 :  13 210 MW</a:t>
                </a:r>
              </a:p>
            </c:rich>
          </c:tx>
          <c:layout>
            <c:manualLayout>
              <c:xMode val="edge"/>
              <c:yMode val="edge"/>
              <c:x val="0.43639900944585314"/>
              <c:y val="0.1188237910939098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552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5234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 W</a:t>
                </a:r>
              </a:p>
            </c:rich>
          </c:tx>
          <c:layout>
            <c:manualLayout>
              <c:xMode val="edge"/>
              <c:yMode val="edge"/>
              <c:x val="2.2988448477838576E-2"/>
              <c:y val="0.52941246750935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55215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POTENCIA  EFECTIVA  TOTAL -  SEGÚN SU ORIGEN  </a:t>
            </a:r>
          </a:p>
        </c:rich>
      </c:tx>
      <c:layout>
        <c:manualLayout>
          <c:xMode val="edge"/>
          <c:yMode val="edge"/>
          <c:x val="0.25764309764309762"/>
          <c:y val="3.0732915435462107E-2"/>
        </c:manualLayout>
      </c:layout>
      <c:overlay val="0"/>
      <c:spPr>
        <a:solidFill>
          <a:srgbClr val="C4D79B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8.9477847527123622E-2"/>
          <c:y val="0.18203351717992108"/>
          <c:w val="0.89016945462462349"/>
          <c:h val="0.65721191916906574"/>
        </c:manualLayout>
      </c:layout>
      <c:barChart>
        <c:barDir val="col"/>
        <c:grouping val="clustered"/>
        <c:varyColors val="0"/>
        <c:ser>
          <c:idx val="0"/>
          <c:order val="0"/>
          <c:tx>
            <c:v>HIDRÁULICA</c:v>
          </c:tx>
          <c:invertIfNegative val="0"/>
          <c:dLbls>
            <c:dLbl>
              <c:idx val="0"/>
              <c:layout>
                <c:manualLayout>
                  <c:x val="5.8602929063089112E-3"/>
                  <c:y val="-2.023087821986853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87-4A1D-ACBF-1931E3D012EF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87-4A1D-ACBF-1931E3D012EF}"/>
                </c:ext>
              </c:extLst>
            </c:dLbl>
            <c:dLbl>
              <c:idx val="6"/>
              <c:layout>
                <c:manualLayout>
                  <c:x val="-1.382488479262672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87-4A1D-ACBF-1931E3D012EF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grafPE!$N$61:$N$67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PIURA</c:v>
                </c:pt>
                <c:pt idx="5">
                  <c:v>CALLAO</c:v>
                </c:pt>
                <c:pt idx="6">
                  <c:v>OTROS</c:v>
                </c:pt>
              </c:strCache>
            </c:strRef>
          </c:cat>
          <c:val>
            <c:numRef>
              <c:f>grafPE!$O$61:$O$67</c:f>
              <c:numCache>
                <c:formatCode>_ * #\ ##0_ ;_ * \-#\ ##0_ ;_ * "-"??_ ;_ @_ </c:formatCode>
                <c:ptCount val="7"/>
                <c:pt idx="0">
                  <c:v>1267.7090000000003</c:v>
                </c:pt>
                <c:pt idx="1">
                  <c:v>6.9739999999999993</c:v>
                </c:pt>
                <c:pt idx="2">
                  <c:v>1459.1469999999999</c:v>
                </c:pt>
                <c:pt idx="3">
                  <c:v>193.35500000000002</c:v>
                </c:pt>
                <c:pt idx="4">
                  <c:v>40.450000000000003</c:v>
                </c:pt>
                <c:pt idx="6">
                  <c:v>2403.092000000001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87-4A1D-ACBF-1931E3D012EF}"/>
            </c:ext>
          </c:extLst>
        </c:ser>
        <c:ser>
          <c:idx val="1"/>
          <c:order val="1"/>
          <c:tx>
            <c:v>TÉRMICA</c:v>
          </c:tx>
          <c:spPr>
            <a:solidFill>
              <a:srgbClr val="FF0000"/>
            </a:solidFill>
          </c:spPr>
          <c:invertIfNegative val="0"/>
          <c:dLbls>
            <c:dLbl>
              <c:idx val="5"/>
              <c:layout>
                <c:manualLayout>
                  <c:x val="3.0721966205837174E-3"/>
                  <c:y val="-3.15208825847123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87-4A1D-ACBF-1931E3D012EF}"/>
                </c:ext>
              </c:extLst>
            </c:dLbl>
            <c:dLbl>
              <c:idx val="6"/>
              <c:layout>
                <c:manualLayout>
                  <c:x val="9.2165898617511521E-3"/>
                  <c:y val="-3.1523364543971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87-4A1D-ACBF-1931E3D012EF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grafPE!$N$61:$N$67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PIURA</c:v>
                </c:pt>
                <c:pt idx="5">
                  <c:v>CALLAO</c:v>
                </c:pt>
                <c:pt idx="6">
                  <c:v>OTROS</c:v>
                </c:pt>
              </c:strCache>
            </c:strRef>
          </c:cat>
          <c:val>
            <c:numRef>
              <c:f>grafPE!$P$61:$P$67</c:f>
              <c:numCache>
                <c:formatCode>_ * #\ ##0_ ;_ * \-#\ ##0_ ;_ * "-"??_ ;_ @_ </c:formatCode>
                <c:ptCount val="7"/>
                <c:pt idx="0">
                  <c:v>3551.6462999999994</c:v>
                </c:pt>
                <c:pt idx="1">
                  <c:v>1285.2989999999998</c:v>
                </c:pt>
                <c:pt idx="2">
                  <c:v>1.57</c:v>
                </c:pt>
                <c:pt idx="3">
                  <c:v>840.39200000000028</c:v>
                </c:pt>
                <c:pt idx="4">
                  <c:v>483.38100000000003</c:v>
                </c:pt>
                <c:pt idx="5">
                  <c:v>552.9978000000001</c:v>
                </c:pt>
                <c:pt idx="6">
                  <c:v>1651.9320000000007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A87-4A1D-ACBF-1931E3D012EF}"/>
            </c:ext>
          </c:extLst>
        </c:ser>
        <c:ser>
          <c:idx val="2"/>
          <c:order val="2"/>
          <c:tx>
            <c:v>SOLAR</c:v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grafPE!$N$61:$N$67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PIURA</c:v>
                </c:pt>
                <c:pt idx="5">
                  <c:v>CALLAO</c:v>
                </c:pt>
                <c:pt idx="6">
                  <c:v>OTROS</c:v>
                </c:pt>
              </c:strCache>
            </c:strRef>
          </c:cat>
          <c:val>
            <c:numRef>
              <c:f>grafPE!$Q$61:$Q$67</c:f>
              <c:numCache>
                <c:formatCode>_ * #\ ##0_ ;_ * \-#\ ##0_ ;_ * "-"??_ ;_ @_ </c:formatCode>
                <c:ptCount val="7"/>
                <c:pt idx="1">
                  <c:v>225.02500000000001</c:v>
                </c:pt>
                <c:pt idx="3">
                  <c:v>40</c:v>
                </c:pt>
                <c:pt idx="6">
                  <c:v>20.009000000000015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A87-4A1D-ACBF-1931E3D012EF}"/>
            </c:ext>
          </c:extLst>
        </c:ser>
        <c:ser>
          <c:idx val="3"/>
          <c:order val="3"/>
          <c:tx>
            <c:strRef>
              <c:f>grafPE!$R$60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00CC0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grafPE!$N$61:$N$67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PIURA</c:v>
                </c:pt>
                <c:pt idx="5">
                  <c:v>CALLAO</c:v>
                </c:pt>
                <c:pt idx="6">
                  <c:v>OTROS</c:v>
                </c:pt>
              </c:strCache>
            </c:strRef>
          </c:cat>
          <c:val>
            <c:numRef>
              <c:f>grafPE!$R$61:$R$67</c:f>
              <c:numCache>
                <c:formatCode>_ * #\ ##0_ ;_ * \-#\ ##0_ ;_ * "-"??_ ;_ @_ </c:formatCode>
                <c:ptCount val="7"/>
                <c:pt idx="4">
                  <c:v>30</c:v>
                </c:pt>
                <c:pt idx="6">
                  <c:v>378.99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A87-4A1D-ACBF-1931E3D01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5822080"/>
        <c:axId val="85824256"/>
      </c:barChart>
      <c:catAx>
        <c:axId val="85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 :  14</a:t>
                </a:r>
                <a:r>
                  <a:rPr lang="es-PE" baseline="0"/>
                  <a:t> 432</a:t>
                </a:r>
                <a:r>
                  <a:rPr lang="es-PE"/>
                  <a:t> MW</a:t>
                </a:r>
              </a:p>
            </c:rich>
          </c:tx>
          <c:layout>
            <c:manualLayout>
              <c:xMode val="edge"/>
              <c:yMode val="edge"/>
              <c:x val="0.44061695991704736"/>
              <c:y val="0.101745264488359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5824256"/>
        <c:crosses val="autoZero"/>
        <c:auto val="1"/>
        <c:lblAlgn val="ctr"/>
        <c:lblOffset val="240"/>
        <c:tickLblSkip val="1"/>
        <c:tickMarkSkip val="1"/>
        <c:noMultiLvlLbl val="0"/>
      </c:catAx>
      <c:valAx>
        <c:axId val="858242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3.0721917336090565E-3"/>
              <c:y val="0.4286851019978251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5822080"/>
        <c:crosses val="autoZero"/>
        <c:crossBetween val="between"/>
        <c:majorUnit val="400"/>
      </c:valAx>
    </c:plotArea>
    <c:legend>
      <c:legendPos val="r"/>
      <c:layout>
        <c:manualLayout>
          <c:xMode val="edge"/>
          <c:yMode val="edge"/>
          <c:x val="0.24961625588047287"/>
          <c:y val="0.91804783621136288"/>
          <c:w val="0.59894541801803391"/>
          <c:h val="7.249582956143496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PRODUCCIÓN  DE  ENERGÍA  ELÉCTRICA   -  TOTAL NACIONAL</a:t>
            </a:r>
          </a:p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SEGÚN SU ORIGEN</a:t>
            </a:r>
          </a:p>
        </c:rich>
      </c:tx>
      <c:layout>
        <c:manualLayout>
          <c:xMode val="edge"/>
          <c:yMode val="edge"/>
          <c:x val="0.21682270880523494"/>
          <c:y val="2.1462285094448849E-2"/>
        </c:manualLayout>
      </c:layout>
      <c:overlay val="0"/>
      <c:spPr>
        <a:solidFill>
          <a:srgbClr val="C4D79B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951278838640498"/>
          <c:y val="0.19673029988813809"/>
          <c:w val="0.87384240599996899"/>
          <c:h val="0.64419697426625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grafPR!$O$60</c:f>
              <c:strCache>
                <c:ptCount val="1"/>
                <c:pt idx="0">
                  <c:v>HDRÁULICA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-6.8885176140615796E-3"/>
                  <c:y val="5.92050854837521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DB-4524-80B8-8D6929BE130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grafPR!$N$61:$N$67</c:f>
              <c:strCache>
                <c:ptCount val="7"/>
                <c:pt idx="0">
                  <c:v>LIMA</c:v>
                </c:pt>
                <c:pt idx="1">
                  <c:v>HUANCAVELICA</c:v>
                </c:pt>
                <c:pt idx="2">
                  <c:v>JUNIN</c:v>
                </c:pt>
                <c:pt idx="3">
                  <c:v>CALLAO</c:v>
                </c:pt>
                <c:pt idx="4">
                  <c:v>ANCASH</c:v>
                </c:pt>
                <c:pt idx="5">
                  <c:v>HUANUCO</c:v>
                </c:pt>
                <c:pt idx="6">
                  <c:v>OTROS</c:v>
                </c:pt>
              </c:strCache>
            </c:strRef>
          </c:cat>
          <c:val>
            <c:numRef>
              <c:f>grafPR!$O$61:$O$67</c:f>
              <c:numCache>
                <c:formatCode>_ * #\ ##0_ ;_ * \-#\ ##0_ ;_ * "-"??_ ;_ @_ </c:formatCode>
                <c:ptCount val="7"/>
                <c:pt idx="0">
                  <c:v>7011.2920998657801</c:v>
                </c:pt>
                <c:pt idx="1">
                  <c:v>10058.331674814288</c:v>
                </c:pt>
                <c:pt idx="2">
                  <c:v>2750.0494169999984</c:v>
                </c:pt>
                <c:pt idx="4">
                  <c:v>2054.5623044361378</c:v>
                </c:pt>
                <c:pt idx="5">
                  <c:v>2169.1587455279996</c:v>
                </c:pt>
                <c:pt idx="6">
                  <c:v>6466.90996048327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DB-4524-80B8-8D6929BE1300}"/>
            </c:ext>
          </c:extLst>
        </c:ser>
        <c:ser>
          <c:idx val="1"/>
          <c:order val="1"/>
          <c:tx>
            <c:strRef>
              <c:f>grafPR!$P$60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grafPR!$N$61:$N$67</c:f>
              <c:strCache>
                <c:ptCount val="7"/>
                <c:pt idx="0">
                  <c:v>LIMA</c:v>
                </c:pt>
                <c:pt idx="1">
                  <c:v>HUANCAVELICA</c:v>
                </c:pt>
                <c:pt idx="2">
                  <c:v>JUNIN</c:v>
                </c:pt>
                <c:pt idx="3">
                  <c:v>CALLAO</c:v>
                </c:pt>
                <c:pt idx="4">
                  <c:v>ANCASH</c:v>
                </c:pt>
                <c:pt idx="5">
                  <c:v>HUANUCO</c:v>
                </c:pt>
                <c:pt idx="6">
                  <c:v>OTROS</c:v>
                </c:pt>
              </c:strCache>
            </c:strRef>
          </c:cat>
          <c:val>
            <c:numRef>
              <c:f>grafPR!$P$61:$P$67</c:f>
              <c:numCache>
                <c:formatCode>_ * #\ ##0_ ;_ * \-#\ ##0_ ;_ * "-"??_ ;_ @_ </c:formatCode>
                <c:ptCount val="7"/>
                <c:pt idx="0">
                  <c:v>14155.9350931525</c:v>
                </c:pt>
                <c:pt idx="1">
                  <c:v>0.61719999999999997</c:v>
                </c:pt>
                <c:pt idx="2">
                  <c:v>0.4943456</c:v>
                </c:pt>
                <c:pt idx="3">
                  <c:v>2711.3325425837293</c:v>
                </c:pt>
                <c:pt idx="4">
                  <c:v>134.86055245330942</c:v>
                </c:pt>
                <c:pt idx="5">
                  <c:v>0.74080960000000007</c:v>
                </c:pt>
                <c:pt idx="6">
                  <c:v>2637.1177040826042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BDB-4524-80B8-8D6929BE1300}"/>
            </c:ext>
          </c:extLst>
        </c:ser>
        <c:ser>
          <c:idx val="2"/>
          <c:order val="2"/>
          <c:tx>
            <c:strRef>
              <c:f>grafPR!$Q$60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6"/>
              <c:layout>
                <c:manualLayout>
                  <c:x val="-2.4434116763314374E-3"/>
                  <c:y val="1.0687271090645308E-16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DB-4524-80B8-8D6929BE130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grafPR!$N$61:$N$67</c:f>
              <c:strCache>
                <c:ptCount val="7"/>
                <c:pt idx="0">
                  <c:v>LIMA</c:v>
                </c:pt>
                <c:pt idx="1">
                  <c:v>HUANCAVELICA</c:v>
                </c:pt>
                <c:pt idx="2">
                  <c:v>JUNIN</c:v>
                </c:pt>
                <c:pt idx="3">
                  <c:v>CALLAO</c:v>
                </c:pt>
                <c:pt idx="4">
                  <c:v>ANCASH</c:v>
                </c:pt>
                <c:pt idx="5">
                  <c:v>HUANUCO</c:v>
                </c:pt>
                <c:pt idx="6">
                  <c:v>OTROS</c:v>
                </c:pt>
              </c:strCache>
            </c:strRef>
          </c:cat>
          <c:val>
            <c:numRef>
              <c:f>grafPR!$Q$61:$Q$67</c:f>
              <c:numCache>
                <c:formatCode>_ * #\ ##0_ ;_ * \-#\ ##0_ ;_ * "-"??_ ;_ @_ </c:formatCode>
                <c:ptCount val="7"/>
                <c:pt idx="6">
                  <c:v>778.20613199999991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BDB-4524-80B8-8D6929BE1300}"/>
            </c:ext>
          </c:extLst>
        </c:ser>
        <c:ser>
          <c:idx val="3"/>
          <c:order val="3"/>
          <c:tx>
            <c:strRef>
              <c:f>grafPR!$R$60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00CC00"/>
            </a:solidFill>
          </c:spPr>
          <c:invertIfNegative val="0"/>
          <c:dLbls>
            <c:dLbl>
              <c:idx val="6"/>
              <c:layout>
                <c:manualLayout>
                  <c:x val="1.3781223083548665E-2"/>
                  <c:y val="-1.7543859649122806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DB-4524-80B8-8D6929BE130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grafPR!$N$61:$N$67</c:f>
              <c:strCache>
                <c:ptCount val="7"/>
                <c:pt idx="0">
                  <c:v>LIMA</c:v>
                </c:pt>
                <c:pt idx="1">
                  <c:v>HUANCAVELICA</c:v>
                </c:pt>
                <c:pt idx="2">
                  <c:v>JUNIN</c:v>
                </c:pt>
                <c:pt idx="3">
                  <c:v>CALLAO</c:v>
                </c:pt>
                <c:pt idx="4">
                  <c:v>ANCASH</c:v>
                </c:pt>
                <c:pt idx="5">
                  <c:v>HUANUCO</c:v>
                </c:pt>
                <c:pt idx="6">
                  <c:v>OTROS</c:v>
                </c:pt>
              </c:strCache>
            </c:strRef>
          </c:cat>
          <c:val>
            <c:numRef>
              <c:f>grafPR!$R$61:$R$67</c:f>
              <c:numCache>
                <c:formatCode>_ * #\ ##0_ ;_ * \-#\ ##0_ ;_ * "-"??_ ;_ @_ </c:formatCode>
                <c:ptCount val="7"/>
                <c:pt idx="6">
                  <c:v>1814.1021040000001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BDB-4524-80B8-8D6929BE1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6046592"/>
        <c:axId val="86048128"/>
      </c:barChart>
      <c:catAx>
        <c:axId val="8604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8604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48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9.608096933088844E-3"/>
              <c:y val="0.44586577641392255"/>
            </c:manualLayout>
          </c:layout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6046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910233823511788"/>
          <c:y val="0.92264310644252978"/>
          <c:w val="0.7247590455302676"/>
          <c:h val="5.9822286668127944E-2"/>
        </c:manualLayout>
      </c:layout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PRODUCCIÓN DE ENERGÍA ELÉCTRICA - MERCADO ELECTRICO</a:t>
            </a:r>
          </a:p>
        </c:rich>
      </c:tx>
      <c:layout>
        <c:manualLayout>
          <c:xMode val="edge"/>
          <c:yMode val="edge"/>
          <c:x val="0.20568342418736119"/>
          <c:y val="4.2505669800983616E-2"/>
        </c:manualLayout>
      </c:layout>
      <c:overlay val="0"/>
      <c:spPr>
        <a:solidFill>
          <a:srgbClr val="C4D79B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554815263476681"/>
          <c:y val="0.22976506508115058"/>
          <c:w val="0.85791666969502556"/>
          <c:h val="0.66509163047182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grafPR!$N$5:$N$11</c:f>
              <c:strCache>
                <c:ptCount val="7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HUANUCO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grafPR!$O$5:$O$11</c:f>
              <c:numCache>
                <c:formatCode>_ * #\ ##0_ ;_ * \-#\ ##0_ ;_ * "-"??_ ;_ @_ </c:formatCode>
                <c:ptCount val="7"/>
                <c:pt idx="0">
                  <c:v>20548.430437000003</c:v>
                </c:pt>
                <c:pt idx="1">
                  <c:v>10042.330712999999</c:v>
                </c:pt>
                <c:pt idx="2">
                  <c:v>2642.3204430000001</c:v>
                </c:pt>
                <c:pt idx="3">
                  <c:v>2567.0643729999983</c:v>
                </c:pt>
                <c:pt idx="4">
                  <c:v>2143.16284</c:v>
                </c:pt>
                <c:pt idx="5">
                  <c:v>2104.3051949999999</c:v>
                </c:pt>
                <c:pt idx="6">
                  <c:v>10609.407358539778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90-42FF-B6AD-9A86F37B6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13472"/>
        <c:axId val="86715008"/>
      </c:barChart>
      <c:catAx>
        <c:axId val="8671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8671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715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1.2581204498758922E-2"/>
              <c:y val="0.46765181051397703"/>
            </c:manualLayout>
          </c:layout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867134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PRODUCCIÓN DE ENERGÍA ELÉCTRICA - USO PROPIO</a:t>
            </a:r>
          </a:p>
        </c:rich>
      </c:tx>
      <c:layout>
        <c:manualLayout>
          <c:xMode val="edge"/>
          <c:yMode val="edge"/>
          <c:x val="0.23602479882977173"/>
          <c:y val="4.250563749953791E-2"/>
        </c:manualLayout>
      </c:layout>
      <c:overlay val="0"/>
      <c:spPr>
        <a:solidFill>
          <a:srgbClr val="C4D79B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891930544080218"/>
          <c:y val="0.22976500301502267"/>
          <c:w val="0.85791666969502556"/>
          <c:h val="0.66509163047182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grafPR!$N$32:$N$38</c:f>
              <c:strCache>
                <c:ptCount val="7"/>
                <c:pt idx="0">
                  <c:v>LIMA</c:v>
                </c:pt>
                <c:pt idx="1">
                  <c:v>LA LIBERTAD</c:v>
                </c:pt>
                <c:pt idx="2">
                  <c:v>JUNIN</c:v>
                </c:pt>
                <c:pt idx="3">
                  <c:v>LORETO</c:v>
                </c:pt>
                <c:pt idx="4">
                  <c:v>CUSCO</c:v>
                </c:pt>
                <c:pt idx="5">
                  <c:v>ICA</c:v>
                </c:pt>
                <c:pt idx="6">
                  <c:v>OTROS</c:v>
                </c:pt>
              </c:strCache>
            </c:strRef>
          </c:cat>
          <c:val>
            <c:numRef>
              <c:f>grafPR!$O$32:$O$38</c:f>
              <c:numCache>
                <c:formatCode>_ * #\ ##0_ ;_ * \-#\ ##0_ ;_ * "-"??_ ;_ @_ </c:formatCode>
                <c:ptCount val="7"/>
                <c:pt idx="0">
                  <c:v>618.79675601827921</c:v>
                </c:pt>
                <c:pt idx="1">
                  <c:v>398.27034358160756</c:v>
                </c:pt>
                <c:pt idx="2">
                  <c:v>183.47938959999999</c:v>
                </c:pt>
                <c:pt idx="3">
                  <c:v>135.18226980000003</c:v>
                </c:pt>
                <c:pt idx="4">
                  <c:v>110.79749580000001</c:v>
                </c:pt>
                <c:pt idx="5">
                  <c:v>102.31575179999999</c:v>
                </c:pt>
                <c:pt idx="6">
                  <c:v>537.84731945994167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C1-41D9-8FD7-84C2685BB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61472"/>
        <c:axId val="86763008"/>
      </c:barChart>
      <c:catAx>
        <c:axId val="8676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8676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763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3.1123067618817793E-2"/>
              <c:y val="0.48098505292472249"/>
            </c:manualLayout>
          </c:layout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67614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29</xdr:row>
      <xdr:rowOff>95250</xdr:rowOff>
    </xdr:from>
    <xdr:to>
      <xdr:col>11</xdr:col>
      <xdr:colOff>114300</xdr:colOff>
      <xdr:row>52</xdr:row>
      <xdr:rowOff>104775</xdr:rowOff>
    </xdr:to>
    <xdr:graphicFrame macro="">
      <xdr:nvGraphicFramePr>
        <xdr:cNvPr id="184924" name="Chart 1">
          <a:extLst>
            <a:ext uri="{FF2B5EF4-FFF2-40B4-BE49-F238E27FC236}">
              <a16:creationId xmlns:a16="http://schemas.microsoft.com/office/drawing/2014/main" xmlns="" id="{00000000-0008-0000-0200-00005CD2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</xdr:row>
      <xdr:rowOff>28575</xdr:rowOff>
    </xdr:from>
    <xdr:to>
      <xdr:col>11</xdr:col>
      <xdr:colOff>95250</xdr:colOff>
      <xdr:row>23</xdr:row>
      <xdr:rowOff>180975</xdr:rowOff>
    </xdr:to>
    <xdr:graphicFrame macro="">
      <xdr:nvGraphicFramePr>
        <xdr:cNvPr id="184925" name="Chart 2">
          <a:extLst>
            <a:ext uri="{FF2B5EF4-FFF2-40B4-BE49-F238E27FC236}">
              <a16:creationId xmlns:a16="http://schemas.microsoft.com/office/drawing/2014/main" xmlns="" id="{00000000-0008-0000-0200-00005DD2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58</xdr:row>
      <xdr:rowOff>19050</xdr:rowOff>
    </xdr:from>
    <xdr:to>
      <xdr:col>11</xdr:col>
      <xdr:colOff>104775</xdr:colOff>
      <xdr:row>85</xdr:row>
      <xdr:rowOff>0</xdr:rowOff>
    </xdr:to>
    <xdr:graphicFrame macro="">
      <xdr:nvGraphicFramePr>
        <xdr:cNvPr id="184926" name="Chart 4">
          <a:extLst>
            <a:ext uri="{FF2B5EF4-FFF2-40B4-BE49-F238E27FC236}">
              <a16:creationId xmlns:a16="http://schemas.microsoft.com/office/drawing/2014/main" xmlns="" id="{00000000-0008-0000-0200-00005ED2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0.47294</cdr:x>
      <cdr:y>0.10495</cdr:y>
    </cdr:from>
    <cdr:to>
      <cdr:x>0.60078</cdr:x>
      <cdr:y>0.14051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3562" y="533241"/>
          <a:ext cx="1241687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TOTAL : 7 776</a:t>
          </a:r>
          <a:r>
            <a:rPr lang="es-ES" sz="1100" b="1" i="0" strike="noStrike" baseline="0">
              <a:solidFill>
                <a:srgbClr val="000000"/>
              </a:solidFill>
              <a:latin typeface="Arial"/>
              <a:cs typeface="Arial"/>
            </a:rPr>
            <a:t> 467</a:t>
          </a:r>
          <a:endParaRPr lang="es-ES" sz="11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69</xdr:row>
      <xdr:rowOff>0</xdr:rowOff>
    </xdr:from>
    <xdr:to>
      <xdr:col>10</xdr:col>
      <xdr:colOff>952500</xdr:colOff>
      <xdr:row>98</xdr:row>
      <xdr:rowOff>0</xdr:rowOff>
    </xdr:to>
    <xdr:graphicFrame macro="">
      <xdr:nvGraphicFramePr>
        <xdr:cNvPr id="189422" name="Chart 11">
          <a:extLst>
            <a:ext uri="{FF2B5EF4-FFF2-40B4-BE49-F238E27FC236}">
              <a16:creationId xmlns:a16="http://schemas.microsoft.com/office/drawing/2014/main" xmlns="" id="{00000000-0008-0000-0800-0000EEE3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104775</xdr:colOff>
      <xdr:row>101</xdr:row>
      <xdr:rowOff>38100</xdr:rowOff>
    </xdr:to>
    <xdr:sp macro="" textlink="">
      <xdr:nvSpPr>
        <xdr:cNvPr id="189423" name="Text Box 16">
          <a:extLst>
            <a:ext uri="{FF2B5EF4-FFF2-40B4-BE49-F238E27FC236}">
              <a16:creationId xmlns:a16="http://schemas.microsoft.com/office/drawing/2014/main" xmlns="" id="{00000000-0008-0000-0800-0000EFE30200}"/>
            </a:ext>
          </a:extLst>
        </xdr:cNvPr>
        <xdr:cNvSpPr txBox="1">
          <a:spLocks noChangeArrowheads="1"/>
        </xdr:cNvSpPr>
      </xdr:nvSpPr>
      <xdr:spPr bwMode="auto">
        <a:xfrm>
          <a:off x="2438400" y="21002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139</xdr:row>
      <xdr:rowOff>28575</xdr:rowOff>
    </xdr:from>
    <xdr:to>
      <xdr:col>10</xdr:col>
      <xdr:colOff>971550</xdr:colOff>
      <xdr:row>170</xdr:row>
      <xdr:rowOff>38100</xdr:rowOff>
    </xdr:to>
    <xdr:graphicFrame macro="">
      <xdr:nvGraphicFramePr>
        <xdr:cNvPr id="189424" name="Chart 17">
          <a:extLst>
            <a:ext uri="{FF2B5EF4-FFF2-40B4-BE49-F238E27FC236}">
              <a16:creationId xmlns:a16="http://schemas.microsoft.com/office/drawing/2014/main" xmlns="" id="{00000000-0008-0000-0800-0000F0E3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457200</xdr:colOff>
      <xdr:row>121</xdr:row>
      <xdr:rowOff>38100</xdr:rowOff>
    </xdr:from>
    <xdr:to>
      <xdr:col>3</xdr:col>
      <xdr:colOff>561975</xdr:colOff>
      <xdr:row>122</xdr:row>
      <xdr:rowOff>76200</xdr:rowOff>
    </xdr:to>
    <xdr:sp macro="" textlink="">
      <xdr:nvSpPr>
        <xdr:cNvPr id="189425" name="Text Box 20">
          <a:extLst>
            <a:ext uri="{FF2B5EF4-FFF2-40B4-BE49-F238E27FC236}">
              <a16:creationId xmlns:a16="http://schemas.microsoft.com/office/drawing/2014/main" xmlns="" id="{00000000-0008-0000-0800-0000F1E30200}"/>
            </a:ext>
          </a:extLst>
        </xdr:cNvPr>
        <xdr:cNvSpPr txBox="1">
          <a:spLocks noChangeArrowheads="1"/>
        </xdr:cNvSpPr>
      </xdr:nvSpPr>
      <xdr:spPr bwMode="auto">
        <a:xfrm>
          <a:off x="2895600" y="2444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114300</xdr:colOff>
      <xdr:row>103</xdr:row>
      <xdr:rowOff>123825</xdr:rowOff>
    </xdr:from>
    <xdr:to>
      <xdr:col>10</xdr:col>
      <xdr:colOff>971550</xdr:colOff>
      <xdr:row>132</xdr:row>
      <xdr:rowOff>66675</xdr:rowOff>
    </xdr:to>
    <xdr:graphicFrame macro="">
      <xdr:nvGraphicFramePr>
        <xdr:cNvPr id="189426" name="Chart 24">
          <a:extLst>
            <a:ext uri="{FF2B5EF4-FFF2-40B4-BE49-F238E27FC236}">
              <a16:creationId xmlns:a16="http://schemas.microsoft.com/office/drawing/2014/main" xmlns="" id="{00000000-0008-0000-0800-0000F2E3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0.43896</cdr:x>
      <cdr:y>0.11134</cdr:y>
    </cdr:from>
    <cdr:to>
      <cdr:x>0.65454</cdr:x>
      <cdr:y>0.17801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6673" y="436699"/>
          <a:ext cx="2065961" cy="261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22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858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0.45999</cdr:x>
      <cdr:y>0.13802</cdr:y>
    </cdr:from>
    <cdr:to>
      <cdr:x>0.70884</cdr:x>
      <cdr:y>0.19998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4452" y="542627"/>
          <a:ext cx="2399019" cy="243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47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421 G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W.h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0.45111</cdr:x>
      <cdr:y>0.10676</cdr:y>
    </cdr:from>
    <cdr:to>
      <cdr:x>0.639</cdr:x>
      <cdr:y>0.17395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4546" y="446108"/>
          <a:ext cx="1797021" cy="28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20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893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72</xdr:row>
      <xdr:rowOff>9525</xdr:rowOff>
    </xdr:from>
    <xdr:to>
      <xdr:col>10</xdr:col>
      <xdr:colOff>1047750</xdr:colOff>
      <xdr:row>100</xdr:row>
      <xdr:rowOff>19050</xdr:rowOff>
    </xdr:to>
    <xdr:graphicFrame macro="">
      <xdr:nvGraphicFramePr>
        <xdr:cNvPr id="190446" name="Chart 11">
          <a:extLst>
            <a:ext uri="{FF2B5EF4-FFF2-40B4-BE49-F238E27FC236}">
              <a16:creationId xmlns:a16="http://schemas.microsoft.com/office/drawing/2014/main" xmlns="" id="{00000000-0008-0000-0900-0000EEE7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101</xdr:row>
      <xdr:rowOff>180975</xdr:rowOff>
    </xdr:from>
    <xdr:to>
      <xdr:col>3</xdr:col>
      <xdr:colOff>76200</xdr:colOff>
      <xdr:row>103</xdr:row>
      <xdr:rowOff>47625</xdr:rowOff>
    </xdr:to>
    <xdr:sp macro="" textlink="">
      <xdr:nvSpPr>
        <xdr:cNvPr id="190447" name="Text Box 16">
          <a:extLst>
            <a:ext uri="{FF2B5EF4-FFF2-40B4-BE49-F238E27FC236}">
              <a16:creationId xmlns:a16="http://schemas.microsoft.com/office/drawing/2014/main" xmlns="" id="{00000000-0008-0000-0900-0000EFE70200}"/>
            </a:ext>
          </a:extLst>
        </xdr:cNvPr>
        <xdr:cNvSpPr txBox="1">
          <a:spLocks noChangeArrowheads="1"/>
        </xdr:cNvSpPr>
      </xdr:nvSpPr>
      <xdr:spPr bwMode="auto">
        <a:xfrm>
          <a:off x="2209800" y="2112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171450</xdr:colOff>
      <xdr:row>133</xdr:row>
      <xdr:rowOff>95250</xdr:rowOff>
    </xdr:from>
    <xdr:to>
      <xdr:col>10</xdr:col>
      <xdr:colOff>933450</xdr:colOff>
      <xdr:row>162</xdr:row>
      <xdr:rowOff>104775</xdr:rowOff>
    </xdr:to>
    <xdr:graphicFrame macro="">
      <xdr:nvGraphicFramePr>
        <xdr:cNvPr id="190448" name="Chart 17">
          <a:extLst>
            <a:ext uri="{FF2B5EF4-FFF2-40B4-BE49-F238E27FC236}">
              <a16:creationId xmlns:a16="http://schemas.microsoft.com/office/drawing/2014/main" xmlns="" id="{00000000-0008-0000-0900-0000F0E7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457200</xdr:colOff>
      <xdr:row>125</xdr:row>
      <xdr:rowOff>38100</xdr:rowOff>
    </xdr:from>
    <xdr:to>
      <xdr:col>3</xdr:col>
      <xdr:colOff>533400</xdr:colOff>
      <xdr:row>126</xdr:row>
      <xdr:rowOff>76200</xdr:rowOff>
    </xdr:to>
    <xdr:sp macro="" textlink="">
      <xdr:nvSpPr>
        <xdr:cNvPr id="190449" name="Text Box 20">
          <a:extLst>
            <a:ext uri="{FF2B5EF4-FFF2-40B4-BE49-F238E27FC236}">
              <a16:creationId xmlns:a16="http://schemas.microsoft.com/office/drawing/2014/main" xmlns="" id="{00000000-0008-0000-0900-0000F1E70200}"/>
            </a:ext>
          </a:extLst>
        </xdr:cNvPr>
        <xdr:cNvSpPr txBox="1">
          <a:spLocks noChangeArrowheads="1"/>
        </xdr:cNvSpPr>
      </xdr:nvSpPr>
      <xdr:spPr bwMode="auto">
        <a:xfrm>
          <a:off x="2667000" y="2488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180975</xdr:colOff>
      <xdr:row>102</xdr:row>
      <xdr:rowOff>152400</xdr:rowOff>
    </xdr:from>
    <xdr:to>
      <xdr:col>10</xdr:col>
      <xdr:colOff>923925</xdr:colOff>
      <xdr:row>130</xdr:row>
      <xdr:rowOff>142875</xdr:rowOff>
    </xdr:to>
    <xdr:graphicFrame macro="">
      <xdr:nvGraphicFramePr>
        <xdr:cNvPr id="190450" name="Chart 24">
          <a:extLst>
            <a:ext uri="{FF2B5EF4-FFF2-40B4-BE49-F238E27FC236}">
              <a16:creationId xmlns:a16="http://schemas.microsoft.com/office/drawing/2014/main" xmlns="" id="{00000000-0008-0000-0900-0000F2E7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0.39852</cdr:x>
      <cdr:y>0.11936</cdr:y>
    </cdr:from>
    <cdr:to>
      <cdr:x>0.70092</cdr:x>
      <cdr:y>0.19089</cdr:y>
    </cdr:to>
    <cdr:sp macro="" textlink="">
      <cdr:nvSpPr>
        <cdr:cNvPr id="204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1740" y="422945"/>
          <a:ext cx="2148749" cy="2534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TOTAL : 1</a:t>
          </a:r>
          <a:r>
            <a:rPr lang="es-ES" sz="1100" b="1" i="0" strike="noStrike" baseline="0">
              <a:solidFill>
                <a:srgbClr val="000000"/>
              </a:solidFill>
              <a:latin typeface="Arial"/>
              <a:cs typeface="Arial"/>
            </a:rPr>
            <a:t> 404</a:t>
          </a: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 X 10</a:t>
          </a:r>
          <a:r>
            <a:rPr lang="es-ES" sz="1600" b="1" i="0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 miles  US $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0.42029</cdr:x>
      <cdr:y>0.12921</cdr:y>
    </cdr:from>
    <cdr:to>
      <cdr:x>0.72713</cdr:x>
      <cdr:y>0.19336</cdr:y>
    </cdr:to>
    <cdr:sp macro="" textlink="">
      <cdr:nvSpPr>
        <cdr:cNvPr id="19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4356" y="528254"/>
          <a:ext cx="2711704" cy="262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TOTAL : 4</a:t>
          </a:r>
          <a:r>
            <a:rPr lang="es-ES" sz="1100" b="1" i="0" strike="noStrike" baseline="0">
              <a:solidFill>
                <a:srgbClr val="000000"/>
              </a:solidFill>
              <a:latin typeface="Arial"/>
              <a:cs typeface="Arial"/>
            </a:rPr>
            <a:t> 582</a:t>
          </a: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 X 10</a:t>
          </a:r>
          <a:r>
            <a:rPr lang="es-ES" sz="1600" b="1" i="0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 miles  US $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0.42704</cdr:x>
      <cdr:y>0.10479</cdr:y>
    </cdr:from>
    <cdr:to>
      <cdr:x>0.69099</cdr:x>
      <cdr:y>0.15919</cdr:y>
    </cdr:to>
    <cdr:sp macro="" textlink="">
      <cdr:nvSpPr>
        <cdr:cNvPr id="225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1961" y="490079"/>
          <a:ext cx="2529209" cy="254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TOTAL : 3</a:t>
          </a:r>
          <a:r>
            <a:rPr lang="es-ES" sz="11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178</a:t>
          </a:r>
          <a:r>
            <a:rPr lang="es-ES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8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X</a:t>
          </a:r>
          <a:r>
            <a:rPr lang="es-ES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10</a:t>
          </a:r>
          <a:r>
            <a:rPr lang="es-ES" sz="1600" b="1" i="0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s-ES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miles  US $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69</xdr:row>
      <xdr:rowOff>9525</xdr:rowOff>
    </xdr:from>
    <xdr:to>
      <xdr:col>10</xdr:col>
      <xdr:colOff>1009650</xdr:colOff>
      <xdr:row>95</xdr:row>
      <xdr:rowOff>9525</xdr:rowOff>
    </xdr:to>
    <xdr:graphicFrame macro="">
      <xdr:nvGraphicFramePr>
        <xdr:cNvPr id="191480" name="Chart 11">
          <a:extLst>
            <a:ext uri="{FF2B5EF4-FFF2-40B4-BE49-F238E27FC236}">
              <a16:creationId xmlns:a16="http://schemas.microsoft.com/office/drawing/2014/main" xmlns="" id="{00000000-0008-0000-0A00-0000F8EB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96</xdr:row>
      <xdr:rowOff>161925</xdr:rowOff>
    </xdr:from>
    <xdr:to>
      <xdr:col>3</xdr:col>
      <xdr:colOff>104775</xdr:colOff>
      <xdr:row>98</xdr:row>
      <xdr:rowOff>76200</xdr:rowOff>
    </xdr:to>
    <xdr:sp macro="" textlink="">
      <xdr:nvSpPr>
        <xdr:cNvPr id="191481" name="Text Box 16">
          <a:extLst>
            <a:ext uri="{FF2B5EF4-FFF2-40B4-BE49-F238E27FC236}">
              <a16:creationId xmlns:a16="http://schemas.microsoft.com/office/drawing/2014/main" xmlns="" id="{00000000-0008-0000-0A00-0000F9EB0200}"/>
            </a:ext>
          </a:extLst>
        </xdr:cNvPr>
        <xdr:cNvSpPr txBox="1">
          <a:spLocks noChangeArrowheads="1"/>
        </xdr:cNvSpPr>
      </xdr:nvSpPr>
      <xdr:spPr bwMode="auto">
        <a:xfrm>
          <a:off x="2095500" y="20593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129</xdr:row>
      <xdr:rowOff>0</xdr:rowOff>
    </xdr:from>
    <xdr:to>
      <xdr:col>10</xdr:col>
      <xdr:colOff>1009650</xdr:colOff>
      <xdr:row>154</xdr:row>
      <xdr:rowOff>152400</xdr:rowOff>
    </xdr:to>
    <xdr:graphicFrame macro="">
      <xdr:nvGraphicFramePr>
        <xdr:cNvPr id="191482" name="Chart 17">
          <a:extLst>
            <a:ext uri="{FF2B5EF4-FFF2-40B4-BE49-F238E27FC236}">
              <a16:creationId xmlns:a16="http://schemas.microsoft.com/office/drawing/2014/main" xmlns="" id="{00000000-0008-0000-0A00-0000FAEB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457200</xdr:colOff>
      <xdr:row>118</xdr:row>
      <xdr:rowOff>28575</xdr:rowOff>
    </xdr:from>
    <xdr:to>
      <xdr:col>3</xdr:col>
      <xdr:colOff>552450</xdr:colOff>
      <xdr:row>119</xdr:row>
      <xdr:rowOff>104775</xdr:rowOff>
    </xdr:to>
    <xdr:sp macro="" textlink="">
      <xdr:nvSpPr>
        <xdr:cNvPr id="191483" name="Text Box 20">
          <a:extLst>
            <a:ext uri="{FF2B5EF4-FFF2-40B4-BE49-F238E27FC236}">
              <a16:creationId xmlns:a16="http://schemas.microsoft.com/office/drawing/2014/main" xmlns="" id="{00000000-0008-0000-0A00-0000FBEB0200}"/>
            </a:ext>
          </a:extLst>
        </xdr:cNvPr>
        <xdr:cNvSpPr txBox="1">
          <a:spLocks noChangeArrowheads="1"/>
        </xdr:cNvSpPr>
      </xdr:nvSpPr>
      <xdr:spPr bwMode="auto">
        <a:xfrm>
          <a:off x="2552700" y="240220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99</xdr:row>
      <xdr:rowOff>0</xdr:rowOff>
    </xdr:from>
    <xdr:to>
      <xdr:col>10</xdr:col>
      <xdr:colOff>971550</xdr:colOff>
      <xdr:row>125</xdr:row>
      <xdr:rowOff>9525</xdr:rowOff>
    </xdr:to>
    <xdr:graphicFrame macro="">
      <xdr:nvGraphicFramePr>
        <xdr:cNvPr id="191484" name="Chart 24">
          <a:extLst>
            <a:ext uri="{FF2B5EF4-FFF2-40B4-BE49-F238E27FC236}">
              <a16:creationId xmlns:a16="http://schemas.microsoft.com/office/drawing/2014/main" xmlns="" id="{00000000-0008-0000-0A00-0000FCEB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0.11853</cdr:x>
      <cdr:y>0.24213</cdr:y>
    </cdr:from>
    <cdr:to>
      <cdr:x>0.18872</cdr:x>
      <cdr:y>0.30508</cdr:y>
    </cdr:to>
    <cdr:sp macro="" textlink="grafPI!$S$61">
      <cdr:nvSpPr>
        <cdr:cNvPr id="2" name="1 CuadroTexto"/>
        <cdr:cNvSpPr txBox="1"/>
      </cdr:nvSpPr>
      <cdr:spPr>
        <a:xfrm xmlns:a="http://schemas.openxmlformats.org/drawingml/2006/main">
          <a:off x="981075" y="95250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F77DBBBC-ED93-402C-8B5C-141E412BA584}" type="TxLink">
            <a:rPr lang="es-PE" sz="1000" b="1">
              <a:latin typeface="Arial" pitchFamily="34" charset="0"/>
              <a:cs typeface="Arial" pitchFamily="34" charset="0"/>
            </a:rPr>
            <a:pPr/>
            <a:t> 5 059 </a:t>
          </a:fld>
          <a:endParaRPr lang="es-PE" sz="10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0.24834</cdr:x>
      <cdr:y>0.57715</cdr:y>
    </cdr:from>
    <cdr:to>
      <cdr:x>0.31624</cdr:x>
      <cdr:y>0.628</cdr:y>
    </cdr:to>
    <cdr:sp macro="" textlink="grafPI!$S$62">
      <cdr:nvSpPr>
        <cdr:cNvPr id="3" name="2 CuadroTexto"/>
        <cdr:cNvSpPr txBox="1"/>
      </cdr:nvSpPr>
      <cdr:spPr>
        <a:xfrm xmlns:a="http://schemas.openxmlformats.org/drawingml/2006/main">
          <a:off x="2094747" y="2462825"/>
          <a:ext cx="572731" cy="216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1D43AAC-89E2-4AB8-8E64-87CF7514DA10}" type="TxLink">
            <a:rPr lang="es-PE" sz="1000" b="1">
              <a:latin typeface="Arial" pitchFamily="34" charset="0"/>
              <a:cs typeface="Arial" pitchFamily="34" charset="0"/>
            </a:rPr>
            <a:pPr/>
            <a:t> 1 690 </a:t>
          </a:fld>
          <a:endParaRPr lang="es-PE" sz="10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0.37053</cdr:x>
      <cdr:y>0.5967</cdr:y>
    </cdr:from>
    <cdr:to>
      <cdr:x>0.44878</cdr:x>
      <cdr:y>0.65481</cdr:y>
    </cdr:to>
    <cdr:sp macro="" textlink="grafPI!$S$63">
      <cdr:nvSpPr>
        <cdr:cNvPr id="5" name="4 CuadroTexto"/>
        <cdr:cNvSpPr txBox="1"/>
      </cdr:nvSpPr>
      <cdr:spPr>
        <a:xfrm xmlns:a="http://schemas.openxmlformats.org/drawingml/2006/main">
          <a:off x="3125405" y="2546250"/>
          <a:ext cx="660032" cy="247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1B1D152-385C-4772-9E5A-75A578B3CCF7}" type="TxLink">
            <a:rPr lang="es-PE" sz="1000" b="1">
              <a:latin typeface="Arial" pitchFamily="34" charset="0"/>
              <a:cs typeface="Arial" pitchFamily="34" charset="0"/>
            </a:rPr>
            <a:pPr/>
            <a:t> 1 541 </a:t>
          </a:fld>
          <a:endParaRPr lang="es-PE" sz="10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0.49962</cdr:x>
      <cdr:y>0.65239</cdr:y>
    </cdr:from>
    <cdr:to>
      <cdr:x>0.57326</cdr:x>
      <cdr:y>0.70566</cdr:y>
    </cdr:to>
    <cdr:sp macro="" textlink="grafPI!$S$64">
      <cdr:nvSpPr>
        <cdr:cNvPr id="6" name="5 CuadroTexto"/>
        <cdr:cNvSpPr txBox="1"/>
      </cdr:nvSpPr>
      <cdr:spPr>
        <a:xfrm xmlns:a="http://schemas.openxmlformats.org/drawingml/2006/main">
          <a:off x="4214277" y="2783892"/>
          <a:ext cx="621147" cy="227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846117D-3D9E-4104-BCA2-3B8E7297A115}" type="TxLink">
            <a:rPr lang="es-PE" sz="1000" b="1">
              <a:latin typeface="Arial" pitchFamily="34" charset="0"/>
              <a:cs typeface="Arial" pitchFamily="34" charset="0"/>
            </a:rPr>
            <a:pPr/>
            <a:t> 1 018 </a:t>
          </a:fld>
          <a:endParaRPr lang="es-PE" sz="10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0.63163</cdr:x>
      <cdr:y>0.70359</cdr:y>
    </cdr:from>
    <cdr:to>
      <cdr:x>0.70183</cdr:x>
      <cdr:y>0.7617</cdr:y>
    </cdr:to>
    <cdr:sp macro="" textlink="grafPI!$S$65">
      <cdr:nvSpPr>
        <cdr:cNvPr id="7" name="6 CuadroTexto"/>
        <cdr:cNvSpPr txBox="1"/>
      </cdr:nvSpPr>
      <cdr:spPr>
        <a:xfrm xmlns:a="http://schemas.openxmlformats.org/drawingml/2006/main">
          <a:off x="5327752" y="3002376"/>
          <a:ext cx="592131" cy="247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3D716E93-B233-49FE-8362-53624B1C056B}" type="TxLink">
            <a:rPr lang="es-PE" sz="1000" b="1">
              <a:latin typeface="Arial" pitchFamily="34" charset="0"/>
              <a:cs typeface="Arial" pitchFamily="34" charset="0"/>
            </a:rPr>
            <a:pPr/>
            <a:t> 616 </a:t>
          </a:fld>
          <a:endParaRPr lang="es-PE" sz="10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0.75643</cdr:x>
      <cdr:y>0.71109</cdr:y>
    </cdr:from>
    <cdr:to>
      <cdr:x>0.81282</cdr:x>
      <cdr:y>0.77162</cdr:y>
    </cdr:to>
    <cdr:sp macro="" textlink="grafPI!$S$66">
      <cdr:nvSpPr>
        <cdr:cNvPr id="8" name="7 CuadroTexto"/>
        <cdr:cNvSpPr txBox="1"/>
      </cdr:nvSpPr>
      <cdr:spPr>
        <a:xfrm xmlns:a="http://schemas.openxmlformats.org/drawingml/2006/main">
          <a:off x="6380458" y="3034382"/>
          <a:ext cx="475645" cy="2582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03B75BF-CAAC-446C-8B4A-DA66D36E5A0D}" type="TxLink">
            <a:rPr lang="es-PE" sz="1000" b="1">
              <a:latin typeface="Arial" pitchFamily="34" charset="0"/>
              <a:cs typeface="Arial" pitchFamily="34" charset="0"/>
            </a:rPr>
            <a:pPr/>
            <a:t> 569 </a:t>
          </a:fld>
          <a:endParaRPr lang="es-PE" sz="10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0.87684</cdr:x>
      <cdr:y>0.30296</cdr:y>
    </cdr:from>
    <cdr:to>
      <cdr:x>0.94244</cdr:x>
      <cdr:y>0.36591</cdr:y>
    </cdr:to>
    <cdr:sp macro="" textlink="grafPI!$S$67">
      <cdr:nvSpPr>
        <cdr:cNvPr id="9" name="8 CuadroTexto"/>
        <cdr:cNvSpPr txBox="1"/>
      </cdr:nvSpPr>
      <cdr:spPr>
        <a:xfrm xmlns:a="http://schemas.openxmlformats.org/drawingml/2006/main">
          <a:off x="7396048" y="1292795"/>
          <a:ext cx="553330" cy="268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2FF5DC82-B4EB-4657-AD36-E3506EBB30EE}" type="TxLink">
            <a:rPr lang="es-PE" sz="1000" b="1">
              <a:latin typeface="Arial" pitchFamily="34" charset="0"/>
              <a:cs typeface="Arial" pitchFamily="34" charset="0"/>
            </a:rPr>
            <a:pPr/>
            <a:t> 4 694 </a:t>
          </a:fld>
          <a:endParaRPr lang="es-PE" sz="10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61</xdr:row>
      <xdr:rowOff>123825</xdr:rowOff>
    </xdr:from>
    <xdr:to>
      <xdr:col>6</xdr:col>
      <xdr:colOff>1076325</xdr:colOff>
      <xdr:row>102</xdr:row>
      <xdr:rowOff>142875</xdr:rowOff>
    </xdr:to>
    <xdr:graphicFrame macro="">
      <xdr:nvGraphicFramePr>
        <xdr:cNvPr id="191696" name="Chart 1025">
          <a:extLst>
            <a:ext uri="{FF2B5EF4-FFF2-40B4-BE49-F238E27FC236}">
              <a16:creationId xmlns:a16="http://schemas.microsoft.com/office/drawing/2014/main" xmlns="" id="{00000000-0008-0000-0B00-0000D0E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28</xdr:row>
      <xdr:rowOff>190500</xdr:rowOff>
    </xdr:from>
    <xdr:to>
      <xdr:col>26</xdr:col>
      <xdr:colOff>104775</xdr:colOff>
      <xdr:row>29</xdr:row>
      <xdr:rowOff>95250</xdr:rowOff>
    </xdr:to>
    <xdr:sp macro="" textlink="">
      <xdr:nvSpPr>
        <xdr:cNvPr id="193116" name="Text Box 16">
          <a:extLst>
            <a:ext uri="{FF2B5EF4-FFF2-40B4-BE49-F238E27FC236}">
              <a16:creationId xmlns:a16="http://schemas.microsoft.com/office/drawing/2014/main" xmlns="" id="{00000000-0008-0000-0C00-00005CF20200}"/>
            </a:ext>
          </a:extLst>
        </xdr:cNvPr>
        <xdr:cNvSpPr txBox="1">
          <a:spLocks noChangeArrowheads="1"/>
        </xdr:cNvSpPr>
      </xdr:nvSpPr>
      <xdr:spPr bwMode="auto">
        <a:xfrm>
          <a:off x="20393025" y="97155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50</xdr:row>
      <xdr:rowOff>38100</xdr:rowOff>
    </xdr:from>
    <xdr:to>
      <xdr:col>28</xdr:col>
      <xdr:colOff>104775</xdr:colOff>
      <xdr:row>51</xdr:row>
      <xdr:rowOff>76200</xdr:rowOff>
    </xdr:to>
    <xdr:sp macro="" textlink="">
      <xdr:nvSpPr>
        <xdr:cNvPr id="193117" name="Text Box 20">
          <a:extLst>
            <a:ext uri="{FF2B5EF4-FFF2-40B4-BE49-F238E27FC236}">
              <a16:creationId xmlns:a16="http://schemas.microsoft.com/office/drawing/2014/main" xmlns="" id="{00000000-0008-0000-0C00-00005DF20200}"/>
            </a:ext>
          </a:extLst>
        </xdr:cNvPr>
        <xdr:cNvSpPr txBox="1">
          <a:spLocks noChangeArrowheads="1"/>
        </xdr:cNvSpPr>
      </xdr:nvSpPr>
      <xdr:spPr bwMode="auto">
        <a:xfrm>
          <a:off x="21326475" y="144303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342900</xdr:colOff>
      <xdr:row>37</xdr:row>
      <xdr:rowOff>66675</xdr:rowOff>
    </xdr:from>
    <xdr:to>
      <xdr:col>18</xdr:col>
      <xdr:colOff>581025</xdr:colOff>
      <xdr:row>81</xdr:row>
      <xdr:rowOff>95250</xdr:rowOff>
    </xdr:to>
    <xdr:graphicFrame macro="">
      <xdr:nvGraphicFramePr>
        <xdr:cNvPr id="193118" name="Chart 108">
          <a:extLst>
            <a:ext uri="{FF2B5EF4-FFF2-40B4-BE49-F238E27FC236}">
              <a16:creationId xmlns:a16="http://schemas.microsoft.com/office/drawing/2014/main" xmlns="" id="{00000000-0008-0000-0C00-00005EF2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62</xdr:row>
      <xdr:rowOff>133350</xdr:rowOff>
    </xdr:from>
    <xdr:to>
      <xdr:col>8</xdr:col>
      <xdr:colOff>635</xdr:colOff>
      <xdr:row>105</xdr:row>
      <xdr:rowOff>47625</xdr:rowOff>
    </xdr:to>
    <xdr:graphicFrame macro="">
      <xdr:nvGraphicFramePr>
        <xdr:cNvPr id="193738" name="Chart 2049">
          <a:extLst>
            <a:ext uri="{FF2B5EF4-FFF2-40B4-BE49-F238E27FC236}">
              <a16:creationId xmlns:a16="http://schemas.microsoft.com/office/drawing/2014/main" xmlns="" id="{00000000-0008-0000-0D00-0000CAF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63</xdr:row>
      <xdr:rowOff>190500</xdr:rowOff>
    </xdr:from>
    <xdr:to>
      <xdr:col>4</xdr:col>
      <xdr:colOff>104775</xdr:colOff>
      <xdr:row>65</xdr:row>
      <xdr:rowOff>47625</xdr:rowOff>
    </xdr:to>
    <xdr:sp macro="" textlink="">
      <xdr:nvSpPr>
        <xdr:cNvPr id="195164" name="Text Box 16">
          <a:extLst>
            <a:ext uri="{FF2B5EF4-FFF2-40B4-BE49-F238E27FC236}">
              <a16:creationId xmlns:a16="http://schemas.microsoft.com/office/drawing/2014/main" xmlns="" id="{00000000-0008-0000-0E00-00005CFA0200}"/>
            </a:ext>
          </a:extLst>
        </xdr:cNvPr>
        <xdr:cNvSpPr txBox="1">
          <a:spLocks noChangeArrowheads="1"/>
        </xdr:cNvSpPr>
      </xdr:nvSpPr>
      <xdr:spPr bwMode="auto">
        <a:xfrm>
          <a:off x="3286125" y="1741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50</xdr:row>
      <xdr:rowOff>28575</xdr:rowOff>
    </xdr:from>
    <xdr:to>
      <xdr:col>27</xdr:col>
      <xdr:colOff>104775</xdr:colOff>
      <xdr:row>50</xdr:row>
      <xdr:rowOff>228600</xdr:rowOff>
    </xdr:to>
    <xdr:sp macro="" textlink="">
      <xdr:nvSpPr>
        <xdr:cNvPr id="195165" name="Text Box 20">
          <a:extLst>
            <a:ext uri="{FF2B5EF4-FFF2-40B4-BE49-F238E27FC236}">
              <a16:creationId xmlns:a16="http://schemas.microsoft.com/office/drawing/2014/main" xmlns="" id="{00000000-0008-0000-0E00-00005DFA0200}"/>
            </a:ext>
          </a:extLst>
        </xdr:cNvPr>
        <xdr:cNvSpPr txBox="1">
          <a:spLocks noChangeArrowheads="1"/>
        </xdr:cNvSpPr>
      </xdr:nvSpPr>
      <xdr:spPr bwMode="auto">
        <a:xfrm>
          <a:off x="19154775" y="14611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219075</xdr:colOff>
      <xdr:row>36</xdr:row>
      <xdr:rowOff>0</xdr:rowOff>
    </xdr:from>
    <xdr:to>
      <xdr:col>16</xdr:col>
      <xdr:colOff>371475</xdr:colOff>
      <xdr:row>72</xdr:row>
      <xdr:rowOff>85725</xdr:rowOff>
    </xdr:to>
    <xdr:graphicFrame macro="">
      <xdr:nvGraphicFramePr>
        <xdr:cNvPr id="195166" name="Chart 105">
          <a:extLst>
            <a:ext uri="{FF2B5EF4-FFF2-40B4-BE49-F238E27FC236}">
              <a16:creationId xmlns:a16="http://schemas.microsoft.com/office/drawing/2014/main" xmlns="" id="{00000000-0008-0000-0E00-00005EFA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60</xdr:row>
      <xdr:rowOff>123825</xdr:rowOff>
    </xdr:from>
    <xdr:to>
      <xdr:col>7</xdr:col>
      <xdr:colOff>495300</xdr:colOff>
      <xdr:row>102</xdr:row>
      <xdr:rowOff>66675</xdr:rowOff>
    </xdr:to>
    <xdr:graphicFrame macro="">
      <xdr:nvGraphicFramePr>
        <xdr:cNvPr id="195786" name="Chart 1025">
          <a:extLst>
            <a:ext uri="{FF2B5EF4-FFF2-40B4-BE49-F238E27FC236}">
              <a16:creationId xmlns:a16="http://schemas.microsoft.com/office/drawing/2014/main" xmlns="" id="{00000000-0008-0000-0F00-0000CAF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27</xdr:row>
      <xdr:rowOff>200025</xdr:rowOff>
    </xdr:from>
    <xdr:to>
      <xdr:col>25</xdr:col>
      <xdr:colOff>104775</xdr:colOff>
      <xdr:row>28</xdr:row>
      <xdr:rowOff>114300</xdr:rowOff>
    </xdr:to>
    <xdr:sp macro="" textlink="">
      <xdr:nvSpPr>
        <xdr:cNvPr id="197212" name="Text Box 16">
          <a:extLst>
            <a:ext uri="{FF2B5EF4-FFF2-40B4-BE49-F238E27FC236}">
              <a16:creationId xmlns:a16="http://schemas.microsoft.com/office/drawing/2014/main" xmlns="" id="{00000000-0008-0000-1000-00005C020300}"/>
            </a:ext>
          </a:extLst>
        </xdr:cNvPr>
        <xdr:cNvSpPr txBox="1">
          <a:spLocks noChangeArrowheads="1"/>
        </xdr:cNvSpPr>
      </xdr:nvSpPr>
      <xdr:spPr bwMode="auto">
        <a:xfrm>
          <a:off x="22536150" y="91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50</xdr:row>
      <xdr:rowOff>38100</xdr:rowOff>
    </xdr:from>
    <xdr:to>
      <xdr:col>25</xdr:col>
      <xdr:colOff>104775</xdr:colOff>
      <xdr:row>51</xdr:row>
      <xdr:rowOff>0</xdr:rowOff>
    </xdr:to>
    <xdr:sp macro="" textlink="">
      <xdr:nvSpPr>
        <xdr:cNvPr id="197213" name="Text Box 20">
          <a:extLst>
            <a:ext uri="{FF2B5EF4-FFF2-40B4-BE49-F238E27FC236}">
              <a16:creationId xmlns:a16="http://schemas.microsoft.com/office/drawing/2014/main" xmlns="" id="{00000000-0008-0000-1000-00005D020300}"/>
            </a:ext>
          </a:extLst>
        </xdr:cNvPr>
        <xdr:cNvSpPr txBox="1">
          <a:spLocks noChangeArrowheads="1"/>
        </xdr:cNvSpPr>
      </xdr:nvSpPr>
      <xdr:spPr bwMode="auto">
        <a:xfrm>
          <a:off x="22536150" y="14611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190500</xdr:colOff>
      <xdr:row>35</xdr:row>
      <xdr:rowOff>209550</xdr:rowOff>
    </xdr:from>
    <xdr:to>
      <xdr:col>16</xdr:col>
      <xdr:colOff>571500</xdr:colOff>
      <xdr:row>81</xdr:row>
      <xdr:rowOff>66675</xdr:rowOff>
    </xdr:to>
    <xdr:graphicFrame macro="">
      <xdr:nvGraphicFramePr>
        <xdr:cNvPr id="197214" name="Chart 105">
          <a:extLst>
            <a:ext uri="{FF2B5EF4-FFF2-40B4-BE49-F238E27FC236}">
              <a16:creationId xmlns:a16="http://schemas.microsoft.com/office/drawing/2014/main" xmlns="" id="{00000000-0008-0000-1000-00005E02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0.24125</cdr:x>
      <cdr:y>0.07947</cdr:y>
    </cdr:from>
    <cdr:to>
      <cdr:x>0.77157</cdr:x>
      <cdr:y>0.16249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68731" y="589989"/>
          <a:ext cx="6745941" cy="616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0.40596</cdr:x>
      <cdr:y>0.06181</cdr:y>
    </cdr:from>
    <cdr:to>
      <cdr:x>0.60505</cdr:x>
      <cdr:y>0.15087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067900" y="567740"/>
          <a:ext cx="2975832" cy="817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PE" sz="1400" b="1">
              <a:latin typeface="Arial" pitchFamily="34" charset="0"/>
              <a:cs typeface="Arial" pitchFamily="34" charset="0"/>
            </a:rPr>
            <a:t>Total Facturación CIIU:</a:t>
          </a:r>
        </a:p>
        <a:p xmlns:a="http://schemas.openxmlformats.org/drawingml/2006/main">
          <a:pPr algn="ctr"/>
          <a:r>
            <a:rPr lang="es-PE" sz="1400" b="1">
              <a:latin typeface="Arial" pitchFamily="34" charset="0"/>
              <a:cs typeface="Arial" pitchFamily="34" charset="0"/>
            </a:rPr>
            <a:t>2 798</a:t>
          </a:r>
          <a:r>
            <a:rPr lang="es-PE" sz="1400" b="1" baseline="0">
              <a:latin typeface="Arial" pitchFamily="34" charset="0"/>
              <a:cs typeface="Arial" pitchFamily="34" charset="0"/>
            </a:rPr>
            <a:t> 962</a:t>
          </a:r>
          <a:r>
            <a:rPr lang="es-PE" sz="1400" b="1">
              <a:latin typeface="Arial" pitchFamily="34" charset="0"/>
              <a:cs typeface="Arial" pitchFamily="34" charset="0"/>
            </a:rPr>
            <a:t> miles US$ </a:t>
          </a:r>
        </a:p>
        <a:p xmlns:a="http://schemas.openxmlformats.org/drawingml/2006/main">
          <a:pPr algn="ctr"/>
          <a:r>
            <a:rPr lang="es-PE" sz="1400" b="1">
              <a:latin typeface="Arial" pitchFamily="34" charset="0"/>
              <a:cs typeface="Arial" pitchFamily="34" charset="0"/>
            </a:rPr>
            <a:t>( 61,1% del Total Facturado) </a:t>
          </a:r>
        </a:p>
        <a:p xmlns:a="http://schemas.openxmlformats.org/drawingml/2006/main">
          <a:pPr algn="ctr"/>
          <a:endParaRPr lang="es-PE" sz="14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34</xdr:row>
      <xdr:rowOff>38100</xdr:rowOff>
    </xdr:from>
    <xdr:to>
      <xdr:col>6</xdr:col>
      <xdr:colOff>66675</xdr:colOff>
      <xdr:row>69</xdr:row>
      <xdr:rowOff>152400</xdr:rowOff>
    </xdr:to>
    <xdr:graphicFrame macro="">
      <xdr:nvGraphicFramePr>
        <xdr:cNvPr id="198236" name="Chart 1026">
          <a:extLst>
            <a:ext uri="{FF2B5EF4-FFF2-40B4-BE49-F238E27FC236}">
              <a16:creationId xmlns:a16="http://schemas.microsoft.com/office/drawing/2014/main" xmlns="" id="{00000000-0008-0000-1100-00005C06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74</xdr:row>
      <xdr:rowOff>9525</xdr:rowOff>
    </xdr:from>
    <xdr:to>
      <xdr:col>6</xdr:col>
      <xdr:colOff>85725</xdr:colOff>
      <xdr:row>107</xdr:row>
      <xdr:rowOff>28575</xdr:rowOff>
    </xdr:to>
    <xdr:graphicFrame macro="">
      <xdr:nvGraphicFramePr>
        <xdr:cNvPr id="198237" name="Chart 1027">
          <a:extLst>
            <a:ext uri="{FF2B5EF4-FFF2-40B4-BE49-F238E27FC236}">
              <a16:creationId xmlns:a16="http://schemas.microsoft.com/office/drawing/2014/main" xmlns="" id="{00000000-0008-0000-1100-00005D06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111</xdr:row>
      <xdr:rowOff>85725</xdr:rowOff>
    </xdr:from>
    <xdr:to>
      <xdr:col>6</xdr:col>
      <xdr:colOff>85725</xdr:colOff>
      <xdr:row>150</xdr:row>
      <xdr:rowOff>57150</xdr:rowOff>
    </xdr:to>
    <xdr:graphicFrame macro="">
      <xdr:nvGraphicFramePr>
        <xdr:cNvPr id="198238" name="Chart 1028">
          <a:extLst>
            <a:ext uri="{FF2B5EF4-FFF2-40B4-BE49-F238E27FC236}">
              <a16:creationId xmlns:a16="http://schemas.microsoft.com/office/drawing/2014/main" xmlns="" id="{00000000-0008-0000-1100-00005E06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27</xdr:row>
      <xdr:rowOff>190500</xdr:rowOff>
    </xdr:from>
    <xdr:to>
      <xdr:col>28</xdr:col>
      <xdr:colOff>104775</xdr:colOff>
      <xdr:row>28</xdr:row>
      <xdr:rowOff>123825</xdr:rowOff>
    </xdr:to>
    <xdr:sp macro="" textlink="">
      <xdr:nvSpPr>
        <xdr:cNvPr id="199260" name="Text Box 16">
          <a:extLst>
            <a:ext uri="{FF2B5EF4-FFF2-40B4-BE49-F238E27FC236}">
              <a16:creationId xmlns:a16="http://schemas.microsoft.com/office/drawing/2014/main" xmlns="" id="{00000000-0008-0000-1200-00005C0A0300}"/>
            </a:ext>
          </a:extLst>
        </xdr:cNvPr>
        <xdr:cNvSpPr txBox="1">
          <a:spLocks noChangeArrowheads="1"/>
        </xdr:cNvSpPr>
      </xdr:nvSpPr>
      <xdr:spPr bwMode="auto">
        <a:xfrm>
          <a:off x="18211800" y="9048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48</xdr:row>
      <xdr:rowOff>38100</xdr:rowOff>
    </xdr:from>
    <xdr:to>
      <xdr:col>29</xdr:col>
      <xdr:colOff>104775</xdr:colOff>
      <xdr:row>49</xdr:row>
      <xdr:rowOff>19050</xdr:rowOff>
    </xdr:to>
    <xdr:sp macro="" textlink="">
      <xdr:nvSpPr>
        <xdr:cNvPr id="199261" name="Text Box 20">
          <a:extLst>
            <a:ext uri="{FF2B5EF4-FFF2-40B4-BE49-F238E27FC236}">
              <a16:creationId xmlns:a16="http://schemas.microsoft.com/office/drawing/2014/main" xmlns="" id="{00000000-0008-0000-1200-00005D0A0300}"/>
            </a:ext>
          </a:extLst>
        </xdr:cNvPr>
        <xdr:cNvSpPr txBox="1">
          <a:spLocks noChangeArrowheads="1"/>
        </xdr:cNvSpPr>
      </xdr:nvSpPr>
      <xdr:spPr bwMode="auto">
        <a:xfrm>
          <a:off x="18973800" y="139922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238125</xdr:colOff>
      <xdr:row>0</xdr:row>
      <xdr:rowOff>95250</xdr:rowOff>
    </xdr:from>
    <xdr:to>
      <xdr:col>41</xdr:col>
      <xdr:colOff>638175</xdr:colOff>
      <xdr:row>30</xdr:row>
      <xdr:rowOff>104775</xdr:rowOff>
    </xdr:to>
    <xdr:graphicFrame macro="">
      <xdr:nvGraphicFramePr>
        <xdr:cNvPr id="199262" name="Chart 106">
          <a:extLst>
            <a:ext uri="{FF2B5EF4-FFF2-40B4-BE49-F238E27FC236}">
              <a16:creationId xmlns:a16="http://schemas.microsoft.com/office/drawing/2014/main" xmlns="" id="{00000000-0008-0000-1200-00005E0A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29</xdr:row>
      <xdr:rowOff>133350</xdr:rowOff>
    </xdr:from>
    <xdr:to>
      <xdr:col>11</xdr:col>
      <xdr:colOff>123825</xdr:colOff>
      <xdr:row>54</xdr:row>
      <xdr:rowOff>9525</xdr:rowOff>
    </xdr:to>
    <xdr:graphicFrame macro="">
      <xdr:nvGraphicFramePr>
        <xdr:cNvPr id="185948" name="Chart 1">
          <a:extLst>
            <a:ext uri="{FF2B5EF4-FFF2-40B4-BE49-F238E27FC236}">
              <a16:creationId xmlns:a16="http://schemas.microsoft.com/office/drawing/2014/main" xmlns="" id="{00000000-0008-0000-0400-00005CD6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</xdr:row>
      <xdr:rowOff>9525</xdr:rowOff>
    </xdr:from>
    <xdr:to>
      <xdr:col>11</xdr:col>
      <xdr:colOff>85725</xdr:colOff>
      <xdr:row>24</xdr:row>
      <xdr:rowOff>19050</xdr:rowOff>
    </xdr:to>
    <xdr:graphicFrame macro="">
      <xdr:nvGraphicFramePr>
        <xdr:cNvPr id="185949" name="Chart 2">
          <a:extLst>
            <a:ext uri="{FF2B5EF4-FFF2-40B4-BE49-F238E27FC236}">
              <a16:creationId xmlns:a16="http://schemas.microsoft.com/office/drawing/2014/main" xmlns="" id="{00000000-0008-0000-0400-00005DD6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58</xdr:row>
      <xdr:rowOff>0</xdr:rowOff>
    </xdr:from>
    <xdr:to>
      <xdr:col>11</xdr:col>
      <xdr:colOff>152400</xdr:colOff>
      <xdr:row>85</xdr:row>
      <xdr:rowOff>19050</xdr:rowOff>
    </xdr:to>
    <xdr:graphicFrame macro="">
      <xdr:nvGraphicFramePr>
        <xdr:cNvPr id="185950" name="Chart 4">
          <a:extLst>
            <a:ext uri="{FF2B5EF4-FFF2-40B4-BE49-F238E27FC236}">
              <a16:creationId xmlns:a16="http://schemas.microsoft.com/office/drawing/2014/main" xmlns="" id="{00000000-0008-0000-0400-00005ED6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30</xdr:row>
      <xdr:rowOff>161925</xdr:rowOff>
    </xdr:from>
    <xdr:to>
      <xdr:col>2</xdr:col>
      <xdr:colOff>76200</xdr:colOff>
      <xdr:row>32</xdr:row>
      <xdr:rowOff>38100</xdr:rowOff>
    </xdr:to>
    <xdr:sp macro="" textlink="">
      <xdr:nvSpPr>
        <xdr:cNvPr id="187374" name="Text Box 16">
          <a:extLst>
            <a:ext uri="{FF2B5EF4-FFF2-40B4-BE49-F238E27FC236}">
              <a16:creationId xmlns:a16="http://schemas.microsoft.com/office/drawing/2014/main" xmlns="" id="{00000000-0008-0000-0600-0000EEDB0200}"/>
            </a:ext>
          </a:extLst>
        </xdr:cNvPr>
        <xdr:cNvSpPr txBox="1">
          <a:spLocks noChangeArrowheads="1"/>
        </xdr:cNvSpPr>
      </xdr:nvSpPr>
      <xdr:spPr bwMode="auto">
        <a:xfrm>
          <a:off x="933450" y="524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57</xdr:row>
      <xdr:rowOff>152400</xdr:rowOff>
    </xdr:from>
    <xdr:to>
      <xdr:col>11</xdr:col>
      <xdr:colOff>66675</xdr:colOff>
      <xdr:row>85</xdr:row>
      <xdr:rowOff>66675</xdr:rowOff>
    </xdr:to>
    <xdr:graphicFrame macro="">
      <xdr:nvGraphicFramePr>
        <xdr:cNvPr id="187375" name="Chart 17">
          <a:extLst>
            <a:ext uri="{FF2B5EF4-FFF2-40B4-BE49-F238E27FC236}">
              <a16:creationId xmlns:a16="http://schemas.microsoft.com/office/drawing/2014/main" xmlns="" id="{00000000-0008-0000-0600-0000EFDB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457200</xdr:colOff>
      <xdr:row>52</xdr:row>
      <xdr:rowOff>28575</xdr:rowOff>
    </xdr:from>
    <xdr:to>
      <xdr:col>2</xdr:col>
      <xdr:colOff>561975</xdr:colOff>
      <xdr:row>53</xdr:row>
      <xdr:rowOff>66675</xdr:rowOff>
    </xdr:to>
    <xdr:sp macro="" textlink="">
      <xdr:nvSpPr>
        <xdr:cNvPr id="187376" name="Text Box 20">
          <a:extLst>
            <a:ext uri="{FF2B5EF4-FFF2-40B4-BE49-F238E27FC236}">
              <a16:creationId xmlns:a16="http://schemas.microsoft.com/office/drawing/2014/main" xmlns="" id="{00000000-0008-0000-0600-0000F0DB0200}"/>
            </a:ext>
          </a:extLst>
        </xdr:cNvPr>
        <xdr:cNvSpPr txBox="1">
          <a:spLocks noChangeArrowheads="1"/>
        </xdr:cNvSpPr>
      </xdr:nvSpPr>
      <xdr:spPr bwMode="auto">
        <a:xfrm>
          <a:off x="1419225" y="867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190500</xdr:colOff>
      <xdr:row>1</xdr:row>
      <xdr:rowOff>9525</xdr:rowOff>
    </xdr:from>
    <xdr:to>
      <xdr:col>11</xdr:col>
      <xdr:colOff>85725</xdr:colOff>
      <xdr:row>24</xdr:row>
      <xdr:rowOff>9525</xdr:rowOff>
    </xdr:to>
    <xdr:graphicFrame macro="">
      <xdr:nvGraphicFramePr>
        <xdr:cNvPr id="187377" name="Chart 24">
          <a:extLst>
            <a:ext uri="{FF2B5EF4-FFF2-40B4-BE49-F238E27FC236}">
              <a16:creationId xmlns:a16="http://schemas.microsoft.com/office/drawing/2014/main" xmlns="" id="{00000000-0008-0000-0600-0000F1DB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28</xdr:row>
      <xdr:rowOff>152400</xdr:rowOff>
    </xdr:from>
    <xdr:to>
      <xdr:col>11</xdr:col>
      <xdr:colOff>76200</xdr:colOff>
      <xdr:row>54</xdr:row>
      <xdr:rowOff>0</xdr:rowOff>
    </xdr:to>
    <xdr:graphicFrame macro="">
      <xdr:nvGraphicFramePr>
        <xdr:cNvPr id="187378" name="Chart 24">
          <a:extLst>
            <a:ext uri="{FF2B5EF4-FFF2-40B4-BE49-F238E27FC236}">
              <a16:creationId xmlns:a16="http://schemas.microsoft.com/office/drawing/2014/main" xmlns="" id="{00000000-0008-0000-0600-0000F2DB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0.44507</cdr:x>
      <cdr:y>0.12933</cdr:y>
    </cdr:from>
    <cdr:to>
      <cdr:x>0.64607</cdr:x>
      <cdr:y>0.19873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3124" y="563522"/>
          <a:ext cx="1676970" cy="3023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TOTAL : 56</a:t>
          </a:r>
          <a:r>
            <a:rPr lang="es-ES" sz="1100" b="1" i="0" strike="noStrike" baseline="0">
              <a:solidFill>
                <a:srgbClr val="000000"/>
              </a:solidFill>
              <a:latin typeface="Arial"/>
              <a:cs typeface="Arial"/>
            </a:rPr>
            <a:t> 969 </a:t>
          </a: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GW.h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0.41595</cdr:x>
      <cdr:y>0.13529</cdr:y>
    </cdr:from>
    <cdr:to>
      <cdr:x>0.5681</cdr:x>
      <cdr:y>0.17717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5476" y="550964"/>
          <a:ext cx="1322542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TOTAL : 50</a:t>
          </a:r>
          <a:r>
            <a:rPr lang="es-ES" sz="1000" b="1" i="0" strike="noStrike" baseline="0">
              <a:solidFill>
                <a:srgbClr val="000000"/>
              </a:solidFill>
              <a:latin typeface="Arial"/>
              <a:cs typeface="Arial"/>
            </a:rPr>
            <a:t> 657 </a:t>
          </a: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GW.h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0.42477</cdr:x>
      <cdr:y>0.12199</cdr:y>
    </cdr:from>
    <cdr:to>
      <cdr:x>0.56925</cdr:x>
      <cdr:y>0.16212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8653" y="518490"/>
          <a:ext cx="1251240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TOTAL : 2 087 GW.h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69</xdr:row>
      <xdr:rowOff>133350</xdr:rowOff>
    </xdr:from>
    <xdr:to>
      <xdr:col>10</xdr:col>
      <xdr:colOff>1152525</xdr:colOff>
      <xdr:row>98</xdr:row>
      <xdr:rowOff>123825</xdr:rowOff>
    </xdr:to>
    <xdr:graphicFrame macro="">
      <xdr:nvGraphicFramePr>
        <xdr:cNvPr id="4785546" name="Chart 11">
          <a:extLst>
            <a:ext uri="{FF2B5EF4-FFF2-40B4-BE49-F238E27FC236}">
              <a16:creationId xmlns:a16="http://schemas.microsoft.com/office/drawing/2014/main" xmlns="" id="{00000000-0008-0000-0700-00008A05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191994</xdr:colOff>
      <xdr:row>72</xdr:row>
      <xdr:rowOff>120277</xdr:rowOff>
    </xdr:from>
    <xdr:to>
      <xdr:col>7</xdr:col>
      <xdr:colOff>941107</xdr:colOff>
      <xdr:row>74</xdr:row>
      <xdr:rowOff>3735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5032935" y="9846983"/>
          <a:ext cx="1724025" cy="19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5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TOTAL : 1 529</a:t>
          </a:r>
        </a:p>
      </xdr:txBody>
    </xdr:sp>
    <xdr:clientData/>
  </xdr:twoCellAnchor>
  <xdr:twoCellAnchor editAs="oneCell">
    <xdr:from>
      <xdr:col>3</xdr:col>
      <xdr:colOff>0</xdr:colOff>
      <xdr:row>104</xdr:row>
      <xdr:rowOff>190500</xdr:rowOff>
    </xdr:from>
    <xdr:to>
      <xdr:col>3</xdr:col>
      <xdr:colOff>104775</xdr:colOff>
      <xdr:row>106</xdr:row>
      <xdr:rowOff>47625</xdr:rowOff>
    </xdr:to>
    <xdr:sp macro="" textlink="">
      <xdr:nvSpPr>
        <xdr:cNvPr id="4785548" name="Text Box 16">
          <a:extLst>
            <a:ext uri="{FF2B5EF4-FFF2-40B4-BE49-F238E27FC236}">
              <a16:creationId xmlns:a16="http://schemas.microsoft.com/office/drawing/2014/main" xmlns="" id="{00000000-0008-0000-0700-00008C054900}"/>
            </a:ext>
          </a:extLst>
        </xdr:cNvPr>
        <xdr:cNvSpPr txBox="1">
          <a:spLocks noChangeArrowheads="1"/>
        </xdr:cNvSpPr>
      </xdr:nvSpPr>
      <xdr:spPr bwMode="auto">
        <a:xfrm>
          <a:off x="2133600" y="21374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139</xdr:row>
      <xdr:rowOff>47625</xdr:rowOff>
    </xdr:from>
    <xdr:to>
      <xdr:col>10</xdr:col>
      <xdr:colOff>1076325</xdr:colOff>
      <xdr:row>169</xdr:row>
      <xdr:rowOff>38100</xdr:rowOff>
    </xdr:to>
    <xdr:graphicFrame macro="">
      <xdr:nvGraphicFramePr>
        <xdr:cNvPr id="4785549" name="Chart 17">
          <a:extLst>
            <a:ext uri="{FF2B5EF4-FFF2-40B4-BE49-F238E27FC236}">
              <a16:creationId xmlns:a16="http://schemas.microsoft.com/office/drawing/2014/main" xmlns="" id="{00000000-0008-0000-0700-00008D05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457200</xdr:colOff>
      <xdr:row>129</xdr:row>
      <xdr:rowOff>38100</xdr:rowOff>
    </xdr:from>
    <xdr:to>
      <xdr:col>3</xdr:col>
      <xdr:colOff>561975</xdr:colOff>
      <xdr:row>130</xdr:row>
      <xdr:rowOff>76200</xdr:rowOff>
    </xdr:to>
    <xdr:sp macro="" textlink="">
      <xdr:nvSpPr>
        <xdr:cNvPr id="4785550" name="Text Box 20">
          <a:extLst>
            <a:ext uri="{FF2B5EF4-FFF2-40B4-BE49-F238E27FC236}">
              <a16:creationId xmlns:a16="http://schemas.microsoft.com/office/drawing/2014/main" xmlns="" id="{00000000-0008-0000-0700-00008E054900}"/>
            </a:ext>
          </a:extLst>
        </xdr:cNvPr>
        <xdr:cNvSpPr txBox="1">
          <a:spLocks noChangeArrowheads="1"/>
        </xdr:cNvSpPr>
      </xdr:nvSpPr>
      <xdr:spPr bwMode="auto">
        <a:xfrm>
          <a:off x="2590800" y="25298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371475</xdr:colOff>
      <xdr:row>116</xdr:row>
      <xdr:rowOff>5042</xdr:rowOff>
    </xdr:from>
    <xdr:ext cx="773802" cy="165943"/>
    <xdr:sp macro="" textlink="">
      <xdr:nvSpPr>
        <xdr:cNvPr id="7" name="Text Box 22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5102225" y="23267209"/>
          <a:ext cx="773802" cy="16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TOTAL : 262</a:t>
          </a:r>
        </a:p>
      </xdr:txBody>
    </xdr:sp>
    <xdr:clientData/>
  </xdr:oneCellAnchor>
  <xdr:twoCellAnchor>
    <xdr:from>
      <xdr:col>1</xdr:col>
      <xdr:colOff>76200</xdr:colOff>
      <xdr:row>104</xdr:row>
      <xdr:rowOff>66675</xdr:rowOff>
    </xdr:from>
    <xdr:to>
      <xdr:col>10</xdr:col>
      <xdr:colOff>1200150</xdr:colOff>
      <xdr:row>135</xdr:row>
      <xdr:rowOff>85725</xdr:rowOff>
    </xdr:to>
    <xdr:graphicFrame macro="">
      <xdr:nvGraphicFramePr>
        <xdr:cNvPr id="4785552" name="Chart 24">
          <a:extLst>
            <a:ext uri="{FF2B5EF4-FFF2-40B4-BE49-F238E27FC236}">
              <a16:creationId xmlns:a16="http://schemas.microsoft.com/office/drawing/2014/main" xmlns="" id="{00000000-0008-0000-0700-00009005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0.49156</cdr:x>
      <cdr:y>0.15543</cdr:y>
    </cdr:from>
    <cdr:to>
      <cdr:x>0.59261</cdr:x>
      <cdr:y>0.19239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4182" y="759904"/>
          <a:ext cx="967060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TOTAL : 2</a:t>
          </a:r>
          <a:r>
            <a:rPr lang="es-ES" sz="1100" b="1" i="0" strike="noStrike" baseline="0">
              <a:solidFill>
                <a:srgbClr val="000000"/>
              </a:solidFill>
              <a:latin typeface="Arial"/>
              <a:cs typeface="Arial"/>
            </a:rPr>
            <a:t> 561</a:t>
          </a:r>
          <a:endParaRPr lang="es-ES" sz="11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W43"/>
  <sheetViews>
    <sheetView tabSelected="1" view="pageBreakPreview" zoomScale="90" zoomScaleNormal="70" zoomScaleSheetLayoutView="90" zoomScalePageLayoutView="55" workbookViewId="0">
      <selection activeCell="A2" sqref="A2"/>
    </sheetView>
  </sheetViews>
  <sheetFormatPr baseColWidth="10" defaultRowHeight="12.75"/>
  <cols>
    <col min="1" max="1" width="2.5703125" customWidth="1"/>
    <col min="2" max="2" width="21.85546875" customWidth="1"/>
    <col min="3" max="3" width="20.140625" customWidth="1"/>
    <col min="4" max="4" width="18.5703125" customWidth="1"/>
    <col min="5" max="5" width="20.42578125" customWidth="1"/>
    <col min="6" max="6" width="18.5703125" customWidth="1"/>
    <col min="7" max="7" width="26.42578125" customWidth="1"/>
    <col min="8" max="9" width="0" hidden="1" customWidth="1"/>
    <col min="10" max="10" width="2.5703125" style="10" customWidth="1"/>
    <col min="11" max="11" width="11.42578125" style="17"/>
    <col min="12" max="12" width="5.42578125" customWidth="1"/>
    <col min="13" max="13" width="19.5703125" customWidth="1"/>
    <col min="14" max="14" width="16.28515625" bestFit="1" customWidth="1"/>
    <col min="16" max="16" width="14.5703125" bestFit="1" customWidth="1"/>
  </cols>
  <sheetData>
    <row r="1" spans="1:23" ht="18">
      <c r="A1" s="14" t="s">
        <v>38</v>
      </c>
      <c r="C1" s="14"/>
      <c r="D1" s="14"/>
      <c r="E1" s="14"/>
      <c r="F1" s="14"/>
      <c r="G1" s="14"/>
      <c r="H1" s="14"/>
    </row>
    <row r="2" spans="1:23" ht="13.5" thickBot="1">
      <c r="A2" s="10"/>
      <c r="B2" s="13"/>
      <c r="C2" s="13"/>
      <c r="D2" s="13"/>
      <c r="E2" s="13"/>
      <c r="F2" s="13"/>
      <c r="G2" s="13"/>
      <c r="H2" s="13"/>
      <c r="I2" s="10"/>
    </row>
    <row r="3" spans="1:23" ht="19.5" customHeight="1">
      <c r="A3" s="10"/>
      <c r="B3" s="943" t="s">
        <v>37</v>
      </c>
      <c r="C3" s="870" t="s">
        <v>27</v>
      </c>
      <c r="D3" s="871" t="s">
        <v>25</v>
      </c>
      <c r="E3" s="872" t="s">
        <v>30</v>
      </c>
      <c r="F3" s="871" t="s">
        <v>25</v>
      </c>
      <c r="G3" s="873" t="s">
        <v>32</v>
      </c>
      <c r="H3" s="946" t="s">
        <v>35</v>
      </c>
      <c r="I3" s="947"/>
    </row>
    <row r="4" spans="1:23" ht="19.5" customHeight="1">
      <c r="A4" s="10"/>
      <c r="B4" s="944"/>
      <c r="C4" s="874" t="s">
        <v>2060</v>
      </c>
      <c r="D4" s="875" t="s">
        <v>28</v>
      </c>
      <c r="E4" s="876" t="s">
        <v>31</v>
      </c>
      <c r="F4" s="875" t="s">
        <v>28</v>
      </c>
      <c r="G4" s="877" t="s">
        <v>34</v>
      </c>
      <c r="H4" s="948" t="s">
        <v>36</v>
      </c>
      <c r="I4" s="949"/>
    </row>
    <row r="5" spans="1:23" ht="19.5" customHeight="1" thickBot="1">
      <c r="A5" s="10"/>
      <c r="B5" s="945"/>
      <c r="C5" s="878" t="s">
        <v>33</v>
      </c>
      <c r="D5" s="879"/>
      <c r="E5" s="880" t="s">
        <v>26</v>
      </c>
      <c r="F5" s="879"/>
      <c r="G5" s="881" t="s">
        <v>29</v>
      </c>
      <c r="H5" s="148" t="s">
        <v>28</v>
      </c>
      <c r="I5" s="147"/>
    </row>
    <row r="6" spans="1:23" ht="19.5" customHeight="1">
      <c r="A6" s="10"/>
      <c r="B6" s="2" t="s">
        <v>0</v>
      </c>
      <c r="C6" s="461">
        <v>426806</v>
      </c>
      <c r="D6" s="454">
        <f t="shared" ref="D6:D30" si="0">C6/C$32</f>
        <v>1.3081796121295846E-2</v>
      </c>
      <c r="E6" s="464">
        <v>81.080540369999824</v>
      </c>
      <c r="F6" s="454">
        <f t="shared" ref="F6:F30" si="1">E6/E$32</f>
        <v>1.7688591824678724E-3</v>
      </c>
      <c r="G6" s="457">
        <f t="shared" ref="G6:G30" si="2">E6*1000000/C6</f>
        <v>189.97047925755456</v>
      </c>
      <c r="H6" s="149">
        <v>0.61399999999999999</v>
      </c>
      <c r="I6" s="150"/>
      <c r="J6" s="34"/>
      <c r="M6" s="22"/>
      <c r="N6" s="863"/>
      <c r="O6" s="864"/>
      <c r="P6" s="22"/>
      <c r="Q6" s="453"/>
      <c r="V6" s="453">
        <f>+T6+Q6</f>
        <v>0</v>
      </c>
      <c r="W6" s="912" t="e">
        <f>+V6/N6*1000000</f>
        <v>#DIV/0!</v>
      </c>
    </row>
    <row r="7" spans="1:23" ht="19.5" customHeight="1">
      <c r="A7" s="10"/>
      <c r="B7" s="2" t="s">
        <v>1</v>
      </c>
      <c r="C7" s="461">
        <v>1180638</v>
      </c>
      <c r="D7" s="454">
        <f t="shared" si="0"/>
        <v>3.6187086425810526E-2</v>
      </c>
      <c r="E7" s="464">
        <v>2043.7807973394451</v>
      </c>
      <c r="F7" s="454">
        <f t="shared" si="1"/>
        <v>4.4587275982968327E-2</v>
      </c>
      <c r="G7" s="457">
        <f t="shared" si="2"/>
        <v>1731.0816671489865</v>
      </c>
      <c r="H7" s="149">
        <v>0.79700000000000004</v>
      </c>
      <c r="I7" s="150"/>
      <c r="J7" s="34"/>
      <c r="M7" s="22"/>
      <c r="N7" s="863"/>
      <c r="O7" s="864"/>
      <c r="P7" s="22"/>
      <c r="Q7" s="453"/>
      <c r="V7" s="453">
        <f t="shared" ref="V7:V30" si="3">+T7+Q7</f>
        <v>0</v>
      </c>
      <c r="W7" s="912" t="e">
        <f t="shared" ref="W7:W30" si="4">+V7/N7*1000000</f>
        <v>#DIV/0!</v>
      </c>
    </row>
    <row r="8" spans="1:23" ht="19.5" customHeight="1">
      <c r="A8" s="10"/>
      <c r="B8" s="2" t="s">
        <v>24</v>
      </c>
      <c r="C8" s="461">
        <v>430736</v>
      </c>
      <c r="D8" s="454">
        <f t="shared" si="0"/>
        <v>1.3202252391256187E-2</v>
      </c>
      <c r="E8" s="464">
        <v>1215.0892486751491</v>
      </c>
      <c r="F8" s="454">
        <f t="shared" si="1"/>
        <v>2.650847867107068E-2</v>
      </c>
      <c r="G8" s="457">
        <f t="shared" si="2"/>
        <v>2820.9605156642328</v>
      </c>
      <c r="H8" s="149">
        <v>0.69199999999999995</v>
      </c>
      <c r="I8" s="150"/>
      <c r="J8" s="34"/>
      <c r="M8" s="22"/>
      <c r="N8" s="863"/>
      <c r="O8" s="864"/>
      <c r="P8" s="22"/>
      <c r="Q8" s="453"/>
      <c r="V8" s="453">
        <f t="shared" si="3"/>
        <v>0</v>
      </c>
      <c r="W8" s="912" t="e">
        <f t="shared" si="4"/>
        <v>#DIV/0!</v>
      </c>
    </row>
    <row r="9" spans="1:23" ht="19.5" customHeight="1">
      <c r="A9" s="10"/>
      <c r="B9" s="2" t="s">
        <v>2</v>
      </c>
      <c r="C9" s="461">
        <v>1497438</v>
      </c>
      <c r="D9" s="454">
        <f t="shared" si="0"/>
        <v>4.5897149103529496E-2</v>
      </c>
      <c r="E9" s="464">
        <v>4714.5337422941147</v>
      </c>
      <c r="F9" s="454">
        <f t="shared" si="1"/>
        <v>0.10285262361420032</v>
      </c>
      <c r="G9" s="457">
        <f t="shared" si="2"/>
        <v>3148.3999619978358</v>
      </c>
      <c r="H9" s="149">
        <v>0.96599999999999997</v>
      </c>
      <c r="I9" s="150"/>
      <c r="J9" s="34"/>
      <c r="M9" s="22"/>
      <c r="N9" s="863"/>
      <c r="O9" s="864"/>
      <c r="P9" s="22"/>
      <c r="Q9" s="453"/>
      <c r="V9" s="453">
        <f t="shared" si="3"/>
        <v>0</v>
      </c>
      <c r="W9" s="912" t="e">
        <f t="shared" si="4"/>
        <v>#DIV/0!</v>
      </c>
    </row>
    <row r="10" spans="1:23" ht="19.5" customHeight="1">
      <c r="A10" s="10"/>
      <c r="B10" s="2" t="s">
        <v>3</v>
      </c>
      <c r="C10" s="461">
        <v>668213</v>
      </c>
      <c r="D10" s="454">
        <f t="shared" si="0"/>
        <v>2.0481029394149711E-2</v>
      </c>
      <c r="E10" s="464">
        <v>264.04757217361168</v>
      </c>
      <c r="F10" s="454">
        <f t="shared" si="1"/>
        <v>5.7604817446487658E-3</v>
      </c>
      <c r="G10" s="457">
        <f t="shared" si="2"/>
        <v>395.15479670944995</v>
      </c>
      <c r="H10" s="149">
        <v>0.752</v>
      </c>
      <c r="I10" s="150"/>
      <c r="J10" s="34"/>
      <c r="M10" s="22"/>
      <c r="N10" s="863"/>
      <c r="O10" s="864"/>
      <c r="P10" s="22"/>
      <c r="Q10" s="453"/>
      <c r="V10" s="453">
        <f t="shared" si="3"/>
        <v>0</v>
      </c>
      <c r="W10" s="912" t="e">
        <f t="shared" si="4"/>
        <v>#DIV/0!</v>
      </c>
    </row>
    <row r="11" spans="1:23" ht="19.5" customHeight="1">
      <c r="A11" s="10"/>
      <c r="B11" s="2" t="s">
        <v>4</v>
      </c>
      <c r="C11" s="461">
        <v>1453711</v>
      </c>
      <c r="D11" s="454">
        <f t="shared" si="0"/>
        <v>4.4556896860131083E-2</v>
      </c>
      <c r="E11" s="464">
        <v>945.79916097153421</v>
      </c>
      <c r="F11" s="454">
        <f t="shared" si="1"/>
        <v>2.0633625812315381E-2</v>
      </c>
      <c r="G11" s="457">
        <f t="shared" si="2"/>
        <v>650.61017008988324</v>
      </c>
      <c r="H11" s="149">
        <v>0.39400000000000002</v>
      </c>
      <c r="I11" s="150"/>
      <c r="J11" s="34"/>
      <c r="M11" s="22"/>
      <c r="N11" s="863"/>
      <c r="O11" s="864"/>
      <c r="P11" s="22"/>
      <c r="Q11" s="453"/>
      <c r="V11" s="453">
        <f t="shared" si="3"/>
        <v>0</v>
      </c>
      <c r="W11" s="912" t="e">
        <f t="shared" si="4"/>
        <v>#DIV/0!</v>
      </c>
    </row>
    <row r="12" spans="1:23" ht="19.5" customHeight="1">
      <c r="A12" s="10"/>
      <c r="B12" s="2" t="s">
        <v>39</v>
      </c>
      <c r="C12" s="461">
        <v>1129854</v>
      </c>
      <c r="D12" s="454">
        <f t="shared" si="0"/>
        <v>3.4630533954139814E-2</v>
      </c>
      <c r="E12" s="464">
        <v>1870.7182312837283</v>
      </c>
      <c r="F12" s="454">
        <f t="shared" si="1"/>
        <v>4.0811729992374826E-2</v>
      </c>
      <c r="G12" s="457">
        <f t="shared" si="2"/>
        <v>1655.7167840125612</v>
      </c>
      <c r="H12" s="151">
        <v>0.998</v>
      </c>
      <c r="I12" s="150"/>
      <c r="J12" s="34"/>
      <c r="K12" s="75"/>
      <c r="M12" s="22"/>
      <c r="N12" s="863"/>
      <c r="O12" s="864"/>
      <c r="P12" s="22"/>
      <c r="Q12" s="453"/>
      <c r="V12" s="453">
        <f t="shared" si="3"/>
        <v>0</v>
      </c>
      <c r="W12" s="912" t="e">
        <f t="shared" si="4"/>
        <v>#DIV/0!</v>
      </c>
    </row>
    <row r="13" spans="1:23" ht="19.5" customHeight="1">
      <c r="A13" s="10"/>
      <c r="B13" s="2" t="s">
        <v>5</v>
      </c>
      <c r="C13" s="461">
        <v>1357075</v>
      </c>
      <c r="D13" s="454">
        <f t="shared" si="0"/>
        <v>4.1594959938022334E-2</v>
      </c>
      <c r="E13" s="464">
        <v>2361.0298110499966</v>
      </c>
      <c r="F13" s="454">
        <f t="shared" si="1"/>
        <v>5.1508404387761497E-2</v>
      </c>
      <c r="G13" s="457">
        <f t="shared" si="2"/>
        <v>1739.7931662214667</v>
      </c>
      <c r="H13" s="149">
        <v>0.68200000000000005</v>
      </c>
      <c r="I13" s="150"/>
      <c r="J13" s="34"/>
      <c r="M13" s="22"/>
      <c r="N13" s="863"/>
      <c r="O13" s="864"/>
      <c r="P13" s="22"/>
      <c r="Q13" s="453"/>
      <c r="V13" s="453">
        <f t="shared" si="3"/>
        <v>0</v>
      </c>
      <c r="W13" s="912" t="e">
        <f t="shared" si="4"/>
        <v>#DIV/0!</v>
      </c>
    </row>
    <row r="14" spans="1:23" ht="19.5" customHeight="1">
      <c r="A14" s="10"/>
      <c r="B14" s="2" t="s">
        <v>6</v>
      </c>
      <c r="C14" s="461">
        <v>365317</v>
      </c>
      <c r="D14" s="454">
        <f t="shared" si="0"/>
        <v>1.1197130578397293E-2</v>
      </c>
      <c r="E14" s="464">
        <v>160.15495227428727</v>
      </c>
      <c r="F14" s="454">
        <f t="shared" si="1"/>
        <v>3.49395251505867E-3</v>
      </c>
      <c r="G14" s="457">
        <f t="shared" si="2"/>
        <v>438.39994381396775</v>
      </c>
      <c r="H14" s="149">
        <v>0.70499999999999996</v>
      </c>
      <c r="I14" s="150"/>
      <c r="J14" s="34"/>
      <c r="M14" s="22"/>
      <c r="N14" s="863"/>
      <c r="O14" s="864"/>
      <c r="P14" s="22"/>
      <c r="Q14" s="453"/>
      <c r="V14" s="453">
        <f t="shared" si="3"/>
        <v>0</v>
      </c>
      <c r="W14" s="912" t="e">
        <f t="shared" si="4"/>
        <v>#DIV/0!</v>
      </c>
    </row>
    <row r="15" spans="1:23" ht="19.5" customHeight="1">
      <c r="A15" s="10"/>
      <c r="B15" s="2" t="s">
        <v>7</v>
      </c>
      <c r="C15" s="461">
        <v>760267</v>
      </c>
      <c r="D15" s="454">
        <f t="shared" si="0"/>
        <v>2.3302525952655844E-2</v>
      </c>
      <c r="E15" s="464">
        <v>216.20016743800002</v>
      </c>
      <c r="F15" s="454">
        <f t="shared" si="1"/>
        <v>4.7166391550752147E-3</v>
      </c>
      <c r="G15" s="457">
        <f t="shared" si="2"/>
        <v>284.37399944756254</v>
      </c>
      <c r="H15" s="149">
        <v>0.47299999999999998</v>
      </c>
      <c r="I15" s="150"/>
      <c r="J15" s="34"/>
      <c r="M15" s="22"/>
      <c r="N15" s="863"/>
      <c r="O15" s="864"/>
      <c r="P15" s="22"/>
      <c r="Q15" s="453"/>
      <c r="V15" s="453">
        <f t="shared" si="3"/>
        <v>0</v>
      </c>
      <c r="W15" s="912" t="e">
        <f t="shared" si="4"/>
        <v>#DIV/0!</v>
      </c>
    </row>
    <row r="16" spans="1:23" ht="19.5" customHeight="1">
      <c r="A16" s="10"/>
      <c r="B16" s="2" t="s">
        <v>8</v>
      </c>
      <c r="C16" s="461">
        <v>975182</v>
      </c>
      <c r="D16" s="454">
        <f t="shared" si="0"/>
        <v>2.9889767494265609E-2</v>
      </c>
      <c r="E16" s="464">
        <v>2721.410567199996</v>
      </c>
      <c r="F16" s="454">
        <f t="shared" si="1"/>
        <v>5.9370498137897701E-2</v>
      </c>
      <c r="G16" s="457">
        <f t="shared" si="2"/>
        <v>2790.6694003785919</v>
      </c>
      <c r="H16" s="149">
        <v>0.88900000000000001</v>
      </c>
      <c r="I16" s="150"/>
      <c r="J16" s="34"/>
      <c r="M16" s="22"/>
      <c r="N16" s="863"/>
      <c r="O16" s="864"/>
      <c r="P16" s="22"/>
      <c r="Q16" s="453"/>
      <c r="V16" s="453">
        <f t="shared" si="3"/>
        <v>0</v>
      </c>
      <c r="W16" s="912" t="e">
        <f t="shared" si="4"/>
        <v>#DIV/0!</v>
      </c>
    </row>
    <row r="17" spans="1:23" ht="19.5" customHeight="1">
      <c r="A17" s="10"/>
      <c r="B17" s="2" t="s">
        <v>9</v>
      </c>
      <c r="C17" s="461">
        <v>1361467</v>
      </c>
      <c r="D17" s="454">
        <f t="shared" si="0"/>
        <v>4.1729576716054352E-2</v>
      </c>
      <c r="E17" s="464">
        <v>1660.2507894900041</v>
      </c>
      <c r="F17" s="454">
        <f t="shared" si="1"/>
        <v>3.6220156412222669E-2</v>
      </c>
      <c r="G17" s="457">
        <f t="shared" si="2"/>
        <v>1219.4572394997485</v>
      </c>
      <c r="H17" s="149">
        <v>0.86799999999999999</v>
      </c>
      <c r="I17" s="150"/>
      <c r="J17" s="34"/>
      <c r="M17" s="22"/>
      <c r="N17" s="863"/>
      <c r="O17" s="864"/>
      <c r="P17" s="22"/>
      <c r="Q17" s="453"/>
      <c r="V17" s="453">
        <f t="shared" si="3"/>
        <v>0</v>
      </c>
      <c r="W17" s="912" t="e">
        <f t="shared" si="4"/>
        <v>#DIV/0!</v>
      </c>
    </row>
    <row r="18" spans="1:23" ht="19.5" customHeight="1">
      <c r="A18" s="10"/>
      <c r="B18" s="2" t="s">
        <v>10</v>
      </c>
      <c r="C18" s="461">
        <v>2016771</v>
      </c>
      <c r="D18" s="454">
        <f t="shared" si="0"/>
        <v>6.1814939446357235E-2</v>
      </c>
      <c r="E18" s="464">
        <v>2077.6631308616088</v>
      </c>
      <c r="F18" s="454">
        <f t="shared" si="1"/>
        <v>4.5326455525934152E-2</v>
      </c>
      <c r="G18" s="457">
        <f t="shared" si="2"/>
        <v>1030.1928830103213</v>
      </c>
      <c r="H18" s="149">
        <v>0.77300000000000002</v>
      </c>
      <c r="I18" s="150"/>
      <c r="J18" s="34"/>
      <c r="M18" s="22"/>
      <c r="N18" s="863"/>
      <c r="O18" s="864"/>
      <c r="P18" s="22"/>
      <c r="Q18" s="453"/>
      <c r="V18" s="453">
        <f t="shared" si="3"/>
        <v>0</v>
      </c>
      <c r="W18" s="912" t="e">
        <f t="shared" si="4"/>
        <v>#DIV/0!</v>
      </c>
    </row>
    <row r="19" spans="1:23" ht="19.5" customHeight="1">
      <c r="A19" s="10"/>
      <c r="B19" s="2" t="s">
        <v>11</v>
      </c>
      <c r="C19" s="461">
        <v>1310785</v>
      </c>
      <c r="D19" s="454">
        <f t="shared" si="0"/>
        <v>4.0176150590321542E-2</v>
      </c>
      <c r="E19" s="464">
        <v>933.37894729999755</v>
      </c>
      <c r="F19" s="454">
        <f t="shared" si="1"/>
        <v>2.0362665494329642E-2</v>
      </c>
      <c r="G19" s="457">
        <f t="shared" si="2"/>
        <v>712.07631098921456</v>
      </c>
      <c r="H19" s="149">
        <v>0.86899999999999999</v>
      </c>
      <c r="I19" s="150"/>
      <c r="J19" s="34"/>
      <c r="M19" s="22"/>
      <c r="N19" s="863"/>
      <c r="O19" s="864"/>
      <c r="P19" s="22"/>
      <c r="Q19" s="157"/>
      <c r="S19" s="157"/>
      <c r="T19" s="157"/>
      <c r="V19" s="453">
        <f t="shared" si="3"/>
        <v>0</v>
      </c>
      <c r="W19" s="912" t="e">
        <f t="shared" si="4"/>
        <v>#DIV/0!</v>
      </c>
    </row>
    <row r="20" spans="1:23" ht="19.5" customHeight="1">
      <c r="A20" s="10"/>
      <c r="B20" s="2" t="s">
        <v>12</v>
      </c>
      <c r="C20" s="461">
        <v>10628470</v>
      </c>
      <c r="D20" s="454">
        <f t="shared" si="0"/>
        <v>0.32576739226090839</v>
      </c>
      <c r="E20" s="464">
        <v>17005.57279420842</v>
      </c>
      <c r="F20" s="454">
        <f t="shared" si="1"/>
        <v>0.37099485835803958</v>
      </c>
      <c r="G20" s="457">
        <f t="shared" si="2"/>
        <v>1600.0019564630111</v>
      </c>
      <c r="H20" s="149">
        <v>0.99199999999999999</v>
      </c>
      <c r="I20" s="150"/>
      <c r="J20" s="34"/>
      <c r="M20" s="22"/>
      <c r="N20" s="863"/>
      <c r="O20" s="864"/>
      <c r="P20" s="22"/>
      <c r="V20" s="453">
        <f t="shared" si="3"/>
        <v>0</v>
      </c>
      <c r="W20" s="912" t="e">
        <f t="shared" si="4"/>
        <v>#DIV/0!</v>
      </c>
    </row>
    <row r="21" spans="1:23" ht="19.5" customHeight="1">
      <c r="A21" s="10"/>
      <c r="B21" s="2" t="s">
        <v>13</v>
      </c>
      <c r="C21" s="461">
        <v>1027559</v>
      </c>
      <c r="D21" s="454">
        <f t="shared" si="0"/>
        <v>3.1495146133378255E-2</v>
      </c>
      <c r="E21" s="464">
        <v>482.88793679999947</v>
      </c>
      <c r="F21" s="454">
        <f t="shared" si="1"/>
        <v>1.0534719640665938E-2</v>
      </c>
      <c r="G21" s="457">
        <f t="shared" si="2"/>
        <v>469.93694454527622</v>
      </c>
      <c r="H21" s="149">
        <v>0.495</v>
      </c>
      <c r="I21" s="150"/>
      <c r="J21" s="34"/>
      <c r="M21" s="22"/>
      <c r="N21" s="863"/>
      <c r="O21" s="864"/>
      <c r="P21" s="22"/>
      <c r="V21" s="453">
        <f t="shared" si="3"/>
        <v>0</v>
      </c>
      <c r="W21" s="912" t="e">
        <f t="shared" si="4"/>
        <v>#DIV/0!</v>
      </c>
    </row>
    <row r="22" spans="1:23" ht="19.5" customHeight="1">
      <c r="A22" s="10"/>
      <c r="B22" s="2" t="s">
        <v>14</v>
      </c>
      <c r="C22" s="461">
        <v>173811</v>
      </c>
      <c r="D22" s="454">
        <f t="shared" si="0"/>
        <v>5.3273854295360244E-3</v>
      </c>
      <c r="E22" s="464">
        <v>97.984361399999742</v>
      </c>
      <c r="F22" s="454">
        <f t="shared" si="1"/>
        <v>2.1376342166655009E-3</v>
      </c>
      <c r="G22" s="457">
        <f t="shared" si="2"/>
        <v>563.74085299549358</v>
      </c>
      <c r="H22" s="149">
        <v>0.63500000000000001</v>
      </c>
      <c r="I22" s="150"/>
      <c r="J22" s="34"/>
      <c r="M22" s="22"/>
      <c r="N22" s="863"/>
      <c r="O22" s="864"/>
      <c r="P22" s="22"/>
      <c r="V22" s="453">
        <f t="shared" si="3"/>
        <v>0</v>
      </c>
      <c r="W22" s="912" t="e">
        <f t="shared" si="4"/>
        <v>#DIV/0!</v>
      </c>
    </row>
    <row r="23" spans="1:23" ht="19.5" customHeight="1">
      <c r="A23" s="10"/>
      <c r="B23" s="2" t="s">
        <v>15</v>
      </c>
      <c r="C23" s="461">
        <v>192740</v>
      </c>
      <c r="D23" s="454">
        <f t="shared" si="0"/>
        <v>5.9075678046198073E-3</v>
      </c>
      <c r="E23" s="464">
        <v>2442.5148118099992</v>
      </c>
      <c r="F23" s="454">
        <f t="shared" si="1"/>
        <v>5.3286087308595395E-2</v>
      </c>
      <c r="G23" s="457">
        <f t="shared" si="2"/>
        <v>12672.589041247271</v>
      </c>
      <c r="H23" s="149">
        <v>0.86899999999999999</v>
      </c>
      <c r="I23" s="150"/>
      <c r="J23" s="34"/>
      <c r="M23" s="22"/>
      <c r="N23" s="863"/>
      <c r="O23" s="864"/>
      <c r="P23" s="22"/>
      <c r="V23" s="453">
        <f t="shared" si="3"/>
        <v>0</v>
      </c>
      <c r="W23" s="912" t="e">
        <f t="shared" si="4"/>
        <v>#DIV/0!</v>
      </c>
    </row>
    <row r="24" spans="1:23" ht="19.5" customHeight="1">
      <c r="A24" s="10"/>
      <c r="B24" s="2" t="s">
        <v>16</v>
      </c>
      <c r="C24" s="461">
        <v>271904</v>
      </c>
      <c r="D24" s="454">
        <f t="shared" si="0"/>
        <v>8.3339800578361746E-3</v>
      </c>
      <c r="E24" s="464">
        <v>1029.8377697100011</v>
      </c>
      <c r="F24" s="454">
        <f t="shared" si="1"/>
        <v>2.2467018437358419E-2</v>
      </c>
      <c r="G24" s="457">
        <f t="shared" si="2"/>
        <v>3787.5050374764664</v>
      </c>
      <c r="H24" s="149">
        <v>0.71799999999999997</v>
      </c>
      <c r="I24" s="150"/>
      <c r="J24" s="34"/>
      <c r="M24" s="22"/>
      <c r="N24" s="863"/>
      <c r="O24" s="864"/>
      <c r="P24" s="22"/>
      <c r="V24" s="453">
        <f t="shared" si="3"/>
        <v>0</v>
      </c>
      <c r="W24" s="912" t="e">
        <f t="shared" si="4"/>
        <v>#DIV/0!</v>
      </c>
    </row>
    <row r="25" spans="1:23" ht="19.5" customHeight="1">
      <c r="A25" s="10"/>
      <c r="B25" s="2" t="s">
        <v>17</v>
      </c>
      <c r="C25" s="461">
        <v>2047954</v>
      </c>
      <c r="D25" s="454">
        <f t="shared" si="0"/>
        <v>6.277071244029446E-2</v>
      </c>
      <c r="E25" s="464">
        <v>1744.0068481500625</v>
      </c>
      <c r="F25" s="454">
        <f t="shared" si="1"/>
        <v>3.8047384903449888E-2</v>
      </c>
      <c r="G25" s="457">
        <f t="shared" si="2"/>
        <v>851.58497122008725</v>
      </c>
      <c r="H25" s="149">
        <v>0.72399999999999998</v>
      </c>
      <c r="I25" s="150"/>
      <c r="J25" s="34"/>
      <c r="M25" s="22"/>
      <c r="N25" s="863"/>
      <c r="O25" s="864"/>
      <c r="P25" s="22"/>
      <c r="V25" s="453">
        <f t="shared" si="3"/>
        <v>0</v>
      </c>
      <c r="W25" s="912" t="e">
        <f t="shared" si="4"/>
        <v>#DIV/0!</v>
      </c>
    </row>
    <row r="26" spans="1:23" ht="19.5" customHeight="1">
      <c r="A26" s="10"/>
      <c r="B26" s="2" t="s">
        <v>18</v>
      </c>
      <c r="C26" s="461">
        <v>1237997</v>
      </c>
      <c r="D26" s="454">
        <f t="shared" si="0"/>
        <v>3.7945165608674419E-2</v>
      </c>
      <c r="E26" s="464">
        <v>625.42115511000156</v>
      </c>
      <c r="F26" s="454">
        <f t="shared" si="1"/>
        <v>1.3644235078819469E-2</v>
      </c>
      <c r="G26" s="457">
        <f t="shared" si="2"/>
        <v>505.1879407704555</v>
      </c>
      <c r="H26" s="149">
        <v>0.72</v>
      </c>
      <c r="I26" s="150"/>
      <c r="J26" s="34"/>
      <c r="M26" s="22"/>
      <c r="N26" s="863"/>
      <c r="O26" s="864"/>
      <c r="P26" s="22"/>
      <c r="V26" s="453">
        <f t="shared" si="3"/>
        <v>0</v>
      </c>
      <c r="W26" s="912" t="e">
        <f t="shared" si="4"/>
        <v>#DIV/0!</v>
      </c>
    </row>
    <row r="27" spans="1:23" ht="19.5" customHeight="1">
      <c r="A27" s="10"/>
      <c r="B27" s="2" t="s">
        <v>19</v>
      </c>
      <c r="C27" s="461">
        <v>899648</v>
      </c>
      <c r="D27" s="454">
        <f t="shared" si="0"/>
        <v>2.7574616375898104E-2</v>
      </c>
      <c r="E27" s="464">
        <v>308.71583899999968</v>
      </c>
      <c r="F27" s="454">
        <f t="shared" si="1"/>
        <v>6.73496802187659E-3</v>
      </c>
      <c r="G27" s="457">
        <f t="shared" si="2"/>
        <v>343.15180937433274</v>
      </c>
      <c r="H27" s="149">
        <v>0.52300000000000002</v>
      </c>
      <c r="I27" s="150"/>
      <c r="J27" s="34"/>
      <c r="M27" s="22"/>
      <c r="N27" s="863"/>
      <c r="O27" s="864"/>
      <c r="P27" s="22"/>
      <c r="V27" s="453">
        <f t="shared" si="3"/>
        <v>0</v>
      </c>
      <c r="W27" s="912" t="e">
        <f t="shared" si="4"/>
        <v>#DIV/0!</v>
      </c>
    </row>
    <row r="28" spans="1:23" ht="19.5" customHeight="1">
      <c r="A28" s="10"/>
      <c r="B28" s="2" t="s">
        <v>20</v>
      </c>
      <c r="C28" s="461">
        <v>370974</v>
      </c>
      <c r="D28" s="454">
        <f t="shared" si="0"/>
        <v>1.1370520176149364E-2</v>
      </c>
      <c r="E28" s="464">
        <v>292.29934994000115</v>
      </c>
      <c r="F28" s="454">
        <f t="shared" si="1"/>
        <v>6.3768246586830453E-3</v>
      </c>
      <c r="G28" s="457">
        <f t="shared" si="2"/>
        <v>787.9240861623756</v>
      </c>
      <c r="H28" s="149">
        <v>0.97599999999999998</v>
      </c>
      <c r="I28" s="150"/>
      <c r="J28" s="34"/>
      <c r="M28" s="22"/>
      <c r="N28" s="863"/>
      <c r="O28" s="864"/>
      <c r="P28" s="22"/>
      <c r="V28" s="453">
        <f t="shared" si="3"/>
        <v>0</v>
      </c>
      <c r="W28" s="912" t="e">
        <f t="shared" si="4"/>
        <v>#DIV/0!</v>
      </c>
    </row>
    <row r="29" spans="1:23" ht="19.5" customHeight="1">
      <c r="A29" s="10"/>
      <c r="B29" s="2" t="s">
        <v>21</v>
      </c>
      <c r="C29" s="461">
        <v>251521</v>
      </c>
      <c r="D29" s="454">
        <f t="shared" si="0"/>
        <v>7.7092319279121026E-3</v>
      </c>
      <c r="E29" s="464">
        <v>233.38939936000008</v>
      </c>
      <c r="F29" s="454">
        <f t="shared" si="1"/>
        <v>5.0916407348136966E-3</v>
      </c>
      <c r="G29" s="457">
        <f t="shared" si="2"/>
        <v>927.91217973847142</v>
      </c>
      <c r="H29" s="149">
        <v>0.86</v>
      </c>
      <c r="I29" s="150"/>
      <c r="J29" s="34"/>
      <c r="M29" s="22"/>
      <c r="N29" s="863"/>
      <c r="O29" s="864"/>
      <c r="P29" s="22"/>
      <c r="V29" s="453">
        <f t="shared" si="3"/>
        <v>0</v>
      </c>
      <c r="W29" s="912" t="e">
        <f t="shared" si="4"/>
        <v>#DIV/0!</v>
      </c>
    </row>
    <row r="30" spans="1:23" ht="19.5" customHeight="1">
      <c r="A30" s="10"/>
      <c r="B30" s="2" t="s">
        <v>22</v>
      </c>
      <c r="C30" s="461">
        <v>589110</v>
      </c>
      <c r="D30" s="454">
        <f t="shared" si="0"/>
        <v>1.8056486818406013E-2</v>
      </c>
      <c r="E30" s="464">
        <v>309.99076999999983</v>
      </c>
      <c r="F30" s="454">
        <f t="shared" si="1"/>
        <v>6.7627820127068444E-3</v>
      </c>
      <c r="G30" s="457">
        <f t="shared" si="2"/>
        <v>526.20184685372817</v>
      </c>
      <c r="H30" s="149">
        <v>0.68700000000000006</v>
      </c>
      <c r="I30" s="150"/>
      <c r="J30" s="34"/>
      <c r="M30" s="22"/>
      <c r="N30" s="863"/>
      <c r="O30" s="864"/>
      <c r="P30" s="22"/>
      <c r="V30" s="453">
        <f t="shared" si="3"/>
        <v>0</v>
      </c>
      <c r="W30" s="912" t="e">
        <f t="shared" si="4"/>
        <v>#DIV/0!</v>
      </c>
    </row>
    <row r="31" spans="1:23" ht="15" thickBot="1">
      <c r="A31" s="10"/>
      <c r="B31" s="3"/>
      <c r="C31" s="462"/>
      <c r="D31" s="455"/>
      <c r="E31" s="465"/>
      <c r="F31" s="455"/>
      <c r="G31" s="458"/>
      <c r="H31" s="152"/>
      <c r="I31" s="153"/>
      <c r="M31" s="398"/>
      <c r="N31" s="452"/>
      <c r="O31" s="398"/>
      <c r="P31" s="452"/>
      <c r="Q31" s="453"/>
    </row>
    <row r="32" spans="1:23" s="157" customFormat="1" ht="24.75" customHeight="1" thickTop="1">
      <c r="A32" s="154"/>
      <c r="B32" s="4" t="s">
        <v>23</v>
      </c>
      <c r="C32" s="463">
        <f>SUM(C6:C30)</f>
        <v>32625948</v>
      </c>
      <c r="D32" s="456">
        <f>C32/C$32</f>
        <v>1</v>
      </c>
      <c r="E32" s="916">
        <f>SUM(E6:E30)</f>
        <v>45837.758694209951</v>
      </c>
      <c r="F32" s="456">
        <f>E32/E$32</f>
        <v>1</v>
      </c>
      <c r="G32" s="459">
        <f>E32*1000000/C32</f>
        <v>1404.9479480016935</v>
      </c>
      <c r="H32" s="155">
        <v>0.79500000000000004</v>
      </c>
      <c r="I32" s="156"/>
      <c r="J32" s="110"/>
      <c r="K32" s="162"/>
      <c r="L32"/>
      <c r="M32" s="398"/>
      <c r="P32" s="452"/>
      <c r="Q32" s="453"/>
      <c r="S32"/>
      <c r="T32"/>
    </row>
    <row r="33" spans="1:17" ht="13.5" thickBot="1">
      <c r="A33" s="10"/>
      <c r="B33" s="5"/>
      <c r="C33" s="6"/>
      <c r="D33" s="7"/>
      <c r="E33" s="233"/>
      <c r="F33" s="7"/>
      <c r="G33" s="460"/>
      <c r="H33" s="158"/>
      <c r="I33" s="159"/>
      <c r="M33" s="398"/>
      <c r="P33" s="452"/>
      <c r="Q33" s="453"/>
    </row>
    <row r="34" spans="1:17">
      <c r="A34" s="10"/>
      <c r="B34" s="9"/>
      <c r="C34" s="10"/>
      <c r="D34" s="10"/>
      <c r="E34" s="10"/>
      <c r="F34" s="10"/>
      <c r="G34" s="10"/>
      <c r="P34" s="452"/>
      <c r="Q34" s="453"/>
    </row>
    <row r="35" spans="1:17">
      <c r="A35" s="10"/>
      <c r="B35" s="11" t="s">
        <v>2232</v>
      </c>
      <c r="C35" s="10"/>
      <c r="D35" s="10"/>
      <c r="E35" s="10"/>
      <c r="F35" s="10"/>
      <c r="G35" s="10"/>
      <c r="H35" s="1"/>
      <c r="P35" s="452"/>
      <c r="Q35" s="453"/>
    </row>
    <row r="36" spans="1:17">
      <c r="A36" s="10"/>
      <c r="B36" s="12"/>
      <c r="C36" s="10"/>
      <c r="D36" s="10"/>
      <c r="E36" s="10"/>
      <c r="F36" s="10"/>
      <c r="G36" s="10"/>
      <c r="P36" s="452"/>
      <c r="Q36" s="453"/>
    </row>
    <row r="37" spans="1:17">
      <c r="A37" s="10"/>
      <c r="B37" s="11"/>
      <c r="C37" s="10"/>
      <c r="D37" s="10"/>
      <c r="E37" s="10"/>
      <c r="F37" s="10"/>
      <c r="G37" s="10"/>
      <c r="P37" s="452"/>
      <c r="Q37" s="453"/>
    </row>
    <row r="38" spans="1:17">
      <c r="A38" s="10"/>
      <c r="B38" s="10"/>
      <c r="C38" s="10"/>
      <c r="D38" s="10"/>
      <c r="E38" s="10"/>
      <c r="F38" s="10"/>
      <c r="G38" s="10"/>
      <c r="P38" s="452"/>
      <c r="Q38" s="453"/>
    </row>
    <row r="39" spans="1:17">
      <c r="P39" s="452"/>
      <c r="Q39" s="453"/>
    </row>
    <row r="40" spans="1:17">
      <c r="P40" s="452"/>
      <c r="Q40" s="453"/>
    </row>
    <row r="41" spans="1:17">
      <c r="P41" s="452"/>
      <c r="Q41" s="453"/>
    </row>
    <row r="42" spans="1:17">
      <c r="P42" s="452"/>
      <c r="Q42" s="453"/>
    </row>
    <row r="43" spans="1:17">
      <c r="P43" s="452"/>
      <c r="Q43" s="453"/>
    </row>
  </sheetData>
  <sortState ref="S6:T54">
    <sortCondition ref="S6:S54"/>
  </sortState>
  <mergeCells count="3">
    <mergeCell ref="B3:B5"/>
    <mergeCell ref="H3:I3"/>
    <mergeCell ref="H4:I4"/>
  </mergeCells>
  <pageMargins left="0.78740157480314965" right="0.78740157480314965" top="0.78740157480314965" bottom="0.59055118110236227" header="0.35433070866141736" footer="0.31496062992125984"/>
  <pageSetup paperSize="9" scale="65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Z220"/>
  <sheetViews>
    <sheetView view="pageBreakPreview" zoomScale="90" zoomScaleNormal="100" zoomScaleSheetLayoutView="90" workbookViewId="0">
      <selection activeCell="M1" sqref="M1"/>
    </sheetView>
  </sheetViews>
  <sheetFormatPr baseColWidth="10" defaultColWidth="11.42578125" defaultRowHeight="12.75"/>
  <cols>
    <col min="1" max="1" width="1.85546875" style="10" customWidth="1"/>
    <col min="2" max="2" width="17.5703125" customWidth="1"/>
    <col min="3" max="3" width="13.7109375" customWidth="1"/>
    <col min="4" max="4" width="11.5703125" bestFit="1" customWidth="1"/>
    <col min="5" max="5" width="14.28515625" customWidth="1"/>
    <col min="6" max="6" width="12.5703125" customWidth="1"/>
    <col min="7" max="7" width="14.5703125" customWidth="1"/>
    <col min="8" max="8" width="15.7109375" customWidth="1"/>
    <col min="9" max="9" width="14.42578125" customWidth="1"/>
    <col min="10" max="10" width="14.5703125" customWidth="1"/>
    <col min="11" max="11" width="18" customWidth="1"/>
    <col min="12" max="12" width="1.5703125" style="10" customWidth="1"/>
    <col min="13" max="13" width="10.7109375" style="50" customWidth="1"/>
    <col min="14" max="14" width="11.42578125" style="51" customWidth="1"/>
    <col min="15" max="15" width="16.5703125" style="51" customWidth="1"/>
    <col min="16" max="16" width="9.7109375" style="51" bestFit="1" customWidth="1"/>
    <col min="17" max="19" width="11.28515625" style="51" bestFit="1" customWidth="1"/>
    <col min="20" max="23" width="11.28515625" style="1" bestFit="1" customWidth="1"/>
    <col min="24" max="24" width="11.42578125" style="1"/>
    <col min="25" max="25" width="17.42578125" style="1" customWidth="1"/>
    <col min="26" max="26" width="12.85546875" style="1" customWidth="1"/>
    <col min="27" max="27" width="12.5703125" style="1" bestFit="1" customWidth="1"/>
    <col min="28" max="29" width="11.42578125" style="1"/>
    <col min="30" max="30" width="13.5703125" style="1" bestFit="1" customWidth="1"/>
    <col min="31" max="16384" width="11.42578125" style="1"/>
  </cols>
  <sheetData>
    <row r="1" spans="1:24" ht="20.25">
      <c r="A1" s="27" t="s">
        <v>2049</v>
      </c>
      <c r="C1" s="27"/>
      <c r="D1" s="27"/>
      <c r="E1" s="27"/>
      <c r="F1" s="27"/>
      <c r="G1" s="10"/>
      <c r="H1" s="10"/>
      <c r="I1" s="10"/>
      <c r="J1" s="10"/>
      <c r="K1" s="10"/>
      <c r="O1" s="1003" t="s">
        <v>2035</v>
      </c>
      <c r="P1" s="1003"/>
      <c r="Q1" s="1003"/>
      <c r="R1" s="1003"/>
      <c r="S1" s="1003"/>
      <c r="T1" s="1003"/>
      <c r="U1" s="1003"/>
      <c r="V1" s="1003"/>
      <c r="W1" s="1003"/>
      <c r="X1" s="480"/>
    </row>
    <row r="2" spans="1:24">
      <c r="B2" s="10"/>
      <c r="C2" s="10"/>
      <c r="D2" s="10"/>
      <c r="E2" s="10"/>
      <c r="F2" s="10"/>
      <c r="G2" s="10"/>
      <c r="H2" s="10"/>
      <c r="I2" s="10"/>
      <c r="J2" s="10"/>
      <c r="K2" s="10"/>
      <c r="O2" s="1004" t="s">
        <v>2046</v>
      </c>
      <c r="P2" s="1004" t="s">
        <v>54</v>
      </c>
      <c r="Q2" s="1005"/>
      <c r="R2" s="1005"/>
      <c r="S2" s="1005"/>
      <c r="T2" s="1005"/>
      <c r="U2" s="1005"/>
      <c r="V2" s="1005"/>
      <c r="W2" s="1005"/>
      <c r="X2" s="814"/>
    </row>
    <row r="3" spans="1:24" ht="13.5" thickBot="1">
      <c r="B3" s="10"/>
      <c r="C3" s="10"/>
      <c r="D3" s="10"/>
      <c r="E3" s="10"/>
      <c r="F3" s="10"/>
      <c r="G3" s="10"/>
      <c r="H3" s="10"/>
      <c r="I3" s="10"/>
      <c r="J3" s="10"/>
      <c r="K3" s="10"/>
      <c r="O3" s="1006" t="s">
        <v>2036</v>
      </c>
      <c r="P3" s="1007" t="s">
        <v>2039</v>
      </c>
      <c r="Q3" s="1007"/>
      <c r="R3" s="1007"/>
      <c r="S3" s="1007"/>
      <c r="T3" s="1007"/>
      <c r="U3" s="1007"/>
      <c r="V3" s="1007"/>
      <c r="W3" s="1007"/>
      <c r="X3" s="480"/>
    </row>
    <row r="4" spans="1:24" ht="18.75" customHeight="1">
      <c r="B4" s="979" t="s">
        <v>37</v>
      </c>
      <c r="C4" s="993" t="s">
        <v>68</v>
      </c>
      <c r="D4" s="994"/>
      <c r="E4" s="995"/>
      <c r="F4" s="993" t="s">
        <v>69</v>
      </c>
      <c r="G4" s="994"/>
      <c r="H4" s="995"/>
      <c r="I4" s="994" t="s">
        <v>70</v>
      </c>
      <c r="J4" s="994"/>
      <c r="K4" s="982" t="s">
        <v>2061</v>
      </c>
      <c r="O4" s="1006"/>
      <c r="P4" s="1008" t="s">
        <v>2048</v>
      </c>
      <c r="Q4" s="1008"/>
      <c r="R4" s="1008"/>
      <c r="S4" s="1008"/>
      <c r="T4" s="1008"/>
      <c r="U4" s="1008"/>
      <c r="V4" s="1008"/>
      <c r="W4" s="1008"/>
      <c r="X4" s="480"/>
    </row>
    <row r="5" spans="1:24" ht="18.75" customHeight="1">
      <c r="B5" s="980"/>
      <c r="C5" s="985" t="s">
        <v>2277</v>
      </c>
      <c r="D5" s="987" t="s">
        <v>2278</v>
      </c>
      <c r="E5" s="989" t="s">
        <v>2262</v>
      </c>
      <c r="F5" s="985" t="s">
        <v>2277</v>
      </c>
      <c r="G5" s="987" t="s">
        <v>2279</v>
      </c>
      <c r="H5" s="989" t="s">
        <v>2262</v>
      </c>
      <c r="I5" s="985" t="s">
        <v>2280</v>
      </c>
      <c r="J5" s="991" t="s">
        <v>2281</v>
      </c>
      <c r="K5" s="983"/>
      <c r="O5" s="1006"/>
      <c r="P5" s="1008" t="s">
        <v>2040</v>
      </c>
      <c r="Q5" s="1008"/>
      <c r="R5" s="1008"/>
      <c r="S5" s="1008"/>
      <c r="T5" s="1008"/>
      <c r="U5" s="1008"/>
      <c r="V5" s="1008"/>
      <c r="W5" s="1008"/>
      <c r="X5" s="480"/>
    </row>
    <row r="6" spans="1:24" ht="18.75" customHeight="1" thickBot="1">
      <c r="B6" s="981"/>
      <c r="C6" s="986"/>
      <c r="D6" s="988"/>
      <c r="E6" s="990"/>
      <c r="F6" s="986"/>
      <c r="G6" s="988"/>
      <c r="H6" s="990"/>
      <c r="I6" s="986"/>
      <c r="J6" s="992"/>
      <c r="K6" s="984"/>
      <c r="O6" s="1006"/>
      <c r="P6" s="1008" t="s">
        <v>2041</v>
      </c>
      <c r="Q6" s="1008"/>
      <c r="R6" s="1008"/>
      <c r="S6" s="1008" t="s">
        <v>2042</v>
      </c>
      <c r="T6" s="1008"/>
      <c r="U6" s="1008" t="s">
        <v>54</v>
      </c>
      <c r="V6" s="1008"/>
      <c r="W6" s="1008"/>
      <c r="X6" s="480"/>
    </row>
    <row r="7" spans="1:24" ht="18.75" customHeight="1">
      <c r="B7" s="31" t="s">
        <v>0</v>
      </c>
      <c r="C7" s="352"/>
      <c r="D7" s="353"/>
      <c r="E7" s="354"/>
      <c r="F7" s="352">
        <f>+P9</f>
        <v>472.16054521394307</v>
      </c>
      <c r="G7" s="353">
        <f>+Q9</f>
        <v>14612.519203834072</v>
      </c>
      <c r="H7" s="355">
        <f>SUM(F7:G7)</f>
        <v>15084.679749048015</v>
      </c>
      <c r="I7" s="356">
        <f>C7+F7</f>
        <v>472.16054521394307</v>
      </c>
      <c r="J7" s="357">
        <f>G7</f>
        <v>14612.519203834072</v>
      </c>
      <c r="K7" s="358">
        <f>+I7+J7</f>
        <v>15084.679749048015</v>
      </c>
      <c r="N7"/>
      <c r="O7" s="1006"/>
      <c r="P7" s="1008" t="s">
        <v>2043</v>
      </c>
      <c r="Q7" s="1008"/>
      <c r="R7" s="1008"/>
      <c r="S7" s="1008" t="s">
        <v>2043</v>
      </c>
      <c r="T7" s="1008"/>
      <c r="U7" s="1008" t="s">
        <v>2043</v>
      </c>
      <c r="V7" s="1008"/>
      <c r="W7" s="1008"/>
      <c r="X7" s="480"/>
    </row>
    <row r="8" spans="1:24" ht="18.75" customHeight="1">
      <c r="B8" s="165"/>
      <c r="C8" s="346"/>
      <c r="D8" s="347"/>
      <c r="E8" s="348"/>
      <c r="F8" s="359">
        <f>+F7/H7</f>
        <v>3.1300667502983673E-2</v>
      </c>
      <c r="G8" s="347">
        <f>G7/H7</f>
        <v>0.96869933249701634</v>
      </c>
      <c r="H8" s="349">
        <f>+H7/K7</f>
        <v>1</v>
      </c>
      <c r="I8" s="350">
        <f>I7/K7</f>
        <v>3.1300667502983673E-2</v>
      </c>
      <c r="J8" s="347">
        <f>J7/K7</f>
        <v>0.96869933249701634</v>
      </c>
      <c r="K8" s="351">
        <f>+K7/K$57</f>
        <v>3.2921272297740012E-3</v>
      </c>
      <c r="N8"/>
      <c r="O8" s="1006"/>
      <c r="P8" s="690" t="s">
        <v>2044</v>
      </c>
      <c r="Q8" s="690" t="s">
        <v>2045</v>
      </c>
      <c r="R8" s="690" t="s">
        <v>54</v>
      </c>
      <c r="S8" s="690" t="s">
        <v>2044</v>
      </c>
      <c r="T8" s="690" t="s">
        <v>54</v>
      </c>
      <c r="U8" s="690" t="s">
        <v>2044</v>
      </c>
      <c r="V8" s="690" t="s">
        <v>2045</v>
      </c>
      <c r="W8" s="690" t="s">
        <v>54</v>
      </c>
      <c r="X8" s="480"/>
    </row>
    <row r="9" spans="1:24" ht="18.75" customHeight="1">
      <c r="B9" s="31" t="s">
        <v>1</v>
      </c>
      <c r="C9" s="365">
        <f>+S10</f>
        <v>104623.19214901338</v>
      </c>
      <c r="D9" s="357"/>
      <c r="E9" s="354">
        <f>SUM(C9:D9)</f>
        <v>104623.19214901338</v>
      </c>
      <c r="F9" s="365">
        <f>+P10</f>
        <v>8587.5309302893329</v>
      </c>
      <c r="G9" s="357">
        <f>+Q10</f>
        <v>67632.605463444561</v>
      </c>
      <c r="H9" s="355">
        <f>SUM(F9:G9)</f>
        <v>76220.13639373389</v>
      </c>
      <c r="I9" s="356">
        <f>C9+F9</f>
        <v>113210.72307930271</v>
      </c>
      <c r="J9" s="357">
        <f>G9</f>
        <v>67632.605463444561</v>
      </c>
      <c r="K9" s="358">
        <f>+I9+J9</f>
        <v>180843.32854274727</v>
      </c>
      <c r="N9"/>
      <c r="O9" s="481" t="s">
        <v>0</v>
      </c>
      <c r="P9" s="838">
        <v>472.16054521394307</v>
      </c>
      <c r="Q9" s="838">
        <v>14612.519203834072</v>
      </c>
      <c r="R9" s="838">
        <v>15084.679749048133</v>
      </c>
      <c r="S9" s="839"/>
      <c r="T9" s="839"/>
      <c r="U9" s="838">
        <v>472.16054521394307</v>
      </c>
      <c r="V9" s="838">
        <v>14612.519203834072</v>
      </c>
      <c r="W9" s="838">
        <v>15084.679749048133</v>
      </c>
      <c r="X9" s="832"/>
    </row>
    <row r="10" spans="1:24" ht="18.75" customHeight="1">
      <c r="B10" s="165"/>
      <c r="C10" s="359">
        <f>+C9/E9</f>
        <v>1</v>
      </c>
      <c r="D10" s="360"/>
      <c r="E10" s="361">
        <f>+E9/K9</f>
        <v>0.57852945415281287</v>
      </c>
      <c r="F10" s="359">
        <f>+F9/H9</f>
        <v>0.11266748311664422</v>
      </c>
      <c r="G10" s="360">
        <f>G9/H9</f>
        <v>0.88733251688335579</v>
      </c>
      <c r="H10" s="362">
        <f>+H9/K9</f>
        <v>0.42147054584718713</v>
      </c>
      <c r="I10" s="363">
        <f>I9/K9</f>
        <v>0.62601547976121363</v>
      </c>
      <c r="J10" s="360">
        <f>J9/K9</f>
        <v>0.37398452023878637</v>
      </c>
      <c r="K10" s="364">
        <f>+K9/K$57</f>
        <v>3.9467808141973773E-2</v>
      </c>
      <c r="N10"/>
      <c r="O10" s="481" t="s">
        <v>1</v>
      </c>
      <c r="P10" s="838">
        <v>8587.5309302893329</v>
      </c>
      <c r="Q10" s="838">
        <v>67632.605463444561</v>
      </c>
      <c r="R10" s="838">
        <v>76220.136393733817</v>
      </c>
      <c r="S10" s="838">
        <v>104623.19214901338</v>
      </c>
      <c r="T10" s="838">
        <v>104623.19214901338</v>
      </c>
      <c r="U10" s="838">
        <v>113210.72307930289</v>
      </c>
      <c r="V10" s="838">
        <v>67632.605463444561</v>
      </c>
      <c r="W10" s="838">
        <v>180843.32854274719</v>
      </c>
      <c r="X10" s="832"/>
    </row>
    <row r="11" spans="1:24" ht="18.75" customHeight="1">
      <c r="B11" s="31" t="s">
        <v>64</v>
      </c>
      <c r="C11" s="365">
        <f>+S11</f>
        <v>61430.129626829003</v>
      </c>
      <c r="D11" s="357"/>
      <c r="E11" s="354">
        <f>SUM(C11:D11)</f>
        <v>61430.129626829003</v>
      </c>
      <c r="F11" s="365">
        <f>+P11</f>
        <v>205.98847937375473</v>
      </c>
      <c r="G11" s="357">
        <f>+Q11</f>
        <v>16918.503483835048</v>
      </c>
      <c r="H11" s="355">
        <f>SUM(F11:G11)</f>
        <v>17124.491963208802</v>
      </c>
      <c r="I11" s="356">
        <f>C11+F11</f>
        <v>61636.118106202761</v>
      </c>
      <c r="J11" s="357">
        <f>G11</f>
        <v>16918.503483835048</v>
      </c>
      <c r="K11" s="358">
        <f>+I11+J11</f>
        <v>78554.621590037801</v>
      </c>
      <c r="N11"/>
      <c r="O11" s="481" t="s">
        <v>24</v>
      </c>
      <c r="P11" s="838">
        <v>205.98847937375473</v>
      </c>
      <c r="Q11" s="838">
        <v>16918.503483835048</v>
      </c>
      <c r="R11" s="838">
        <v>17124.491963208733</v>
      </c>
      <c r="S11" s="838">
        <v>61430.129626829003</v>
      </c>
      <c r="T11" s="838">
        <v>61430.129626829003</v>
      </c>
      <c r="U11" s="838">
        <v>61636.118106202761</v>
      </c>
      <c r="V11" s="838">
        <v>16918.503483835048</v>
      </c>
      <c r="W11" s="838">
        <v>78554.621590037714</v>
      </c>
      <c r="X11" s="832"/>
    </row>
    <row r="12" spans="1:24" ht="18.75" customHeight="1">
      <c r="B12" s="165"/>
      <c r="C12" s="359">
        <f>+C11/E11</f>
        <v>1</v>
      </c>
      <c r="D12" s="360"/>
      <c r="E12" s="361">
        <f>+E11/K11</f>
        <v>0.78200528986596884</v>
      </c>
      <c r="F12" s="359">
        <f>+F11/H11</f>
        <v>1.2028881196377194E-2</v>
      </c>
      <c r="G12" s="360">
        <f>G11/H11</f>
        <v>0.98797111880362276</v>
      </c>
      <c r="H12" s="362">
        <f>+H11/K11</f>
        <v>0.21799471013403124</v>
      </c>
      <c r="I12" s="363">
        <f>I11/K11</f>
        <v>0.78462752233560984</v>
      </c>
      <c r="J12" s="360">
        <f>J11/K11</f>
        <v>0.2153724776643903</v>
      </c>
      <c r="K12" s="364">
        <f>+K11/K$57</f>
        <v>1.7144003920764504E-2</v>
      </c>
      <c r="N12"/>
      <c r="O12" s="481" t="s">
        <v>2</v>
      </c>
      <c r="P12" s="838">
        <v>11457.858864272479</v>
      </c>
      <c r="Q12" s="838">
        <v>146384.59737572077</v>
      </c>
      <c r="R12" s="838">
        <v>157842.45623999229</v>
      </c>
      <c r="S12" s="838">
        <v>225227.41089889366</v>
      </c>
      <c r="T12" s="838">
        <v>225227.41089889366</v>
      </c>
      <c r="U12" s="838">
        <v>236685.26976316643</v>
      </c>
      <c r="V12" s="838">
        <v>146384.59737572077</v>
      </c>
      <c r="W12" s="838">
        <v>383069.86713888572</v>
      </c>
      <c r="X12" s="832"/>
    </row>
    <row r="13" spans="1:24" ht="18.75" customHeight="1">
      <c r="B13" s="31" t="s">
        <v>2</v>
      </c>
      <c r="C13" s="365">
        <f>+S12</f>
        <v>225227.41089889366</v>
      </c>
      <c r="D13" s="357"/>
      <c r="E13" s="354">
        <f>SUM(C13:D13)</f>
        <v>225227.41089889366</v>
      </c>
      <c r="F13" s="365">
        <f>+P12</f>
        <v>11457.858864272479</v>
      </c>
      <c r="G13" s="357">
        <f>+Q12</f>
        <v>146384.59737572077</v>
      </c>
      <c r="H13" s="355">
        <f>SUM(F13:G13)</f>
        <v>157842.45623999325</v>
      </c>
      <c r="I13" s="356">
        <f>C13+F13</f>
        <v>236685.26976316614</v>
      </c>
      <c r="J13" s="357">
        <f>G13</f>
        <v>146384.59737572077</v>
      </c>
      <c r="K13" s="358">
        <f>+I13+J13</f>
        <v>383069.86713888694</v>
      </c>
      <c r="N13"/>
      <c r="O13" s="481" t="s">
        <v>3</v>
      </c>
      <c r="P13" s="840">
        <v>918.22095810130008</v>
      </c>
      <c r="Q13" s="838">
        <v>29738.035263490496</v>
      </c>
      <c r="R13" s="838">
        <v>30656.256221591808</v>
      </c>
      <c r="S13" s="838">
        <v>9322.6170402493462</v>
      </c>
      <c r="T13" s="838">
        <v>9322.6170402493462</v>
      </c>
      <c r="U13" s="838">
        <v>10240.837998350651</v>
      </c>
      <c r="V13" s="838">
        <v>29738.035263490496</v>
      </c>
      <c r="W13" s="838">
        <v>39978.873261841174</v>
      </c>
      <c r="X13" s="832"/>
    </row>
    <row r="14" spans="1:24" ht="18.75" customHeight="1">
      <c r="B14" s="165"/>
      <c r="C14" s="359">
        <f>+C13/E13</f>
        <v>1</v>
      </c>
      <c r="D14" s="360"/>
      <c r="E14" s="361">
        <f>+E13/K13</f>
        <v>0.5879538700892768</v>
      </c>
      <c r="F14" s="359">
        <f>+F13/H13</f>
        <v>7.2590474940729857E-2</v>
      </c>
      <c r="G14" s="360">
        <f>G13/H13</f>
        <v>0.9274095250592701</v>
      </c>
      <c r="H14" s="362">
        <f>+H13/K13</f>
        <v>0.41204612991072309</v>
      </c>
      <c r="I14" s="363">
        <f>I13/K13</f>
        <v>0.61786449435698587</v>
      </c>
      <c r="J14" s="360">
        <f>J13/K13</f>
        <v>0.38213550564301402</v>
      </c>
      <c r="K14" s="364">
        <f>+K13/K$57</f>
        <v>8.3602354275597188E-2</v>
      </c>
      <c r="N14"/>
      <c r="O14" s="481" t="s">
        <v>4</v>
      </c>
      <c r="P14" s="838">
        <v>1087.2865384505399</v>
      </c>
      <c r="Q14" s="838">
        <v>46107.880181760651</v>
      </c>
      <c r="R14" s="838">
        <v>47195.166720211884</v>
      </c>
      <c r="S14" s="838">
        <v>38638.138452313186</v>
      </c>
      <c r="T14" s="838">
        <v>38638.138452313186</v>
      </c>
      <c r="U14" s="838">
        <v>39725.424990763742</v>
      </c>
      <c r="V14" s="838">
        <v>46107.880181760651</v>
      </c>
      <c r="W14" s="838">
        <v>85833.305172525099</v>
      </c>
      <c r="X14" s="832"/>
    </row>
    <row r="15" spans="1:24" ht="18.75" customHeight="1">
      <c r="B15" s="31" t="s">
        <v>3</v>
      </c>
      <c r="C15" s="365">
        <f>+S13</f>
        <v>9322.6170402493462</v>
      </c>
      <c r="D15" s="357"/>
      <c r="E15" s="354">
        <f>SUM(C15:D15)</f>
        <v>9322.6170402493462</v>
      </c>
      <c r="F15" s="365">
        <f>+P13</f>
        <v>918.22095810130008</v>
      </c>
      <c r="G15" s="357">
        <f>+Q13</f>
        <v>29738.035263490496</v>
      </c>
      <c r="H15" s="355">
        <f>SUM(F15:G15)</f>
        <v>30656.256221591797</v>
      </c>
      <c r="I15" s="356">
        <f>C15+F15</f>
        <v>10240.837998350646</v>
      </c>
      <c r="J15" s="357">
        <f>G15</f>
        <v>29738.035263490496</v>
      </c>
      <c r="K15" s="358">
        <f>+I15+J15</f>
        <v>39978.873261841145</v>
      </c>
      <c r="N15"/>
      <c r="O15" s="481" t="s">
        <v>39</v>
      </c>
      <c r="P15" s="838">
        <v>26137.492994828106</v>
      </c>
      <c r="Q15" s="838">
        <v>111661.39269597289</v>
      </c>
      <c r="R15" s="838">
        <v>137798.88569080169</v>
      </c>
      <c r="S15" s="838">
        <v>46522.578195365844</v>
      </c>
      <c r="T15" s="838">
        <v>46522.578195365844</v>
      </c>
      <c r="U15" s="838">
        <v>72660.071190193863</v>
      </c>
      <c r="V15" s="838">
        <v>111661.39269597289</v>
      </c>
      <c r="W15" s="838">
        <v>184321.46388616748</v>
      </c>
      <c r="X15" s="832"/>
    </row>
    <row r="16" spans="1:24" ht="18.75" customHeight="1">
      <c r="B16" s="165"/>
      <c r="C16" s="359">
        <f>+C15/E15</f>
        <v>1</v>
      </c>
      <c r="D16" s="360"/>
      <c r="E16" s="361">
        <f>+E15/K15</f>
        <v>0.23318858886269703</v>
      </c>
      <c r="F16" s="359">
        <f>+F15/H15</f>
        <v>2.995215565345449E-2</v>
      </c>
      <c r="G16" s="360">
        <f>G15/H15</f>
        <v>0.97004784434654545</v>
      </c>
      <c r="H16" s="362">
        <f>+H15/K15</f>
        <v>0.76681141113730289</v>
      </c>
      <c r="I16" s="363">
        <f>I15/K15</f>
        <v>0.25615624360592659</v>
      </c>
      <c r="J16" s="360">
        <f>J15/K15</f>
        <v>0.7438437563940733</v>
      </c>
      <c r="K16" s="364">
        <f>+K15/K$57</f>
        <v>8.7251131260706518E-3</v>
      </c>
      <c r="N16"/>
      <c r="O16" s="481" t="s">
        <v>5</v>
      </c>
      <c r="P16" s="838">
        <v>2281.5747655985729</v>
      </c>
      <c r="Q16" s="838">
        <v>81062.908823781341</v>
      </c>
      <c r="R16" s="838">
        <v>83344.483589379262</v>
      </c>
      <c r="S16" s="838">
        <v>116347.495496697</v>
      </c>
      <c r="T16" s="838">
        <v>116347.495496697</v>
      </c>
      <c r="U16" s="838">
        <v>118629.07026229569</v>
      </c>
      <c r="V16" s="838">
        <v>81062.908823781341</v>
      </c>
      <c r="W16" s="838">
        <v>199691.97908607635</v>
      </c>
      <c r="X16" s="832"/>
    </row>
    <row r="17" spans="2:24" ht="18.75" customHeight="1">
      <c r="B17" s="31" t="s">
        <v>4</v>
      </c>
      <c r="C17" s="365">
        <f>+S14</f>
        <v>38638.138452313186</v>
      </c>
      <c r="D17" s="357"/>
      <c r="E17" s="354">
        <f>SUM(C17:D17)</f>
        <v>38638.138452313186</v>
      </c>
      <c r="F17" s="365">
        <f>+P14</f>
        <v>1087.2865384505399</v>
      </c>
      <c r="G17" s="357">
        <f>+Q14</f>
        <v>46107.880181760651</v>
      </c>
      <c r="H17" s="355">
        <f>SUM(F17:G17)</f>
        <v>47195.166720211193</v>
      </c>
      <c r="I17" s="356">
        <f>C17+F17</f>
        <v>39725.424990763728</v>
      </c>
      <c r="J17" s="357">
        <f>G17</f>
        <v>46107.880181760651</v>
      </c>
      <c r="K17" s="358">
        <f>+I17+J17</f>
        <v>85833.305172524386</v>
      </c>
      <c r="N17"/>
      <c r="O17" s="481" t="s">
        <v>6</v>
      </c>
      <c r="P17" s="838">
        <v>1319.6955807266213</v>
      </c>
      <c r="Q17" s="838">
        <v>10749.328364298806</v>
      </c>
      <c r="R17" s="838">
        <v>12069.023945025388</v>
      </c>
      <c r="S17" s="838">
        <v>5774.1174492397231</v>
      </c>
      <c r="T17" s="838">
        <v>5774.1174492397231</v>
      </c>
      <c r="U17" s="838">
        <v>7093.8130299663417</v>
      </c>
      <c r="V17" s="838">
        <v>10749.328364298806</v>
      </c>
      <c r="W17" s="838">
        <v>17843.141394265102</v>
      </c>
      <c r="X17" s="832"/>
    </row>
    <row r="18" spans="2:24" ht="18.75" customHeight="1">
      <c r="B18" s="165"/>
      <c r="C18" s="359">
        <f>+C17/E17</f>
        <v>1</v>
      </c>
      <c r="D18" s="360"/>
      <c r="E18" s="361">
        <f>+E17/K17</f>
        <v>0.45015321703679917</v>
      </c>
      <c r="F18" s="359">
        <f>+F17/H17</f>
        <v>2.3038090847233145E-2</v>
      </c>
      <c r="G18" s="360">
        <f>G17/H17</f>
        <v>0.97696190915276682</v>
      </c>
      <c r="H18" s="362">
        <f>+H17/K17</f>
        <v>0.54984678296320078</v>
      </c>
      <c r="I18" s="363">
        <f>I17/K17</f>
        <v>0.46282063717476429</v>
      </c>
      <c r="J18" s="360">
        <f>J17/K17</f>
        <v>0.5371793628252356</v>
      </c>
      <c r="K18" s="364">
        <f>+K17/K$57</f>
        <v>1.8732526369862262E-2</v>
      </c>
      <c r="N18"/>
      <c r="O18" s="481" t="s">
        <v>61</v>
      </c>
      <c r="P18" s="838">
        <v>67.167393259836757</v>
      </c>
      <c r="Q18" s="838">
        <v>35683.630116883091</v>
      </c>
      <c r="R18" s="838">
        <v>35750.797510143442</v>
      </c>
      <c r="S18" s="838">
        <v>1528.7635189471525</v>
      </c>
      <c r="T18" s="838">
        <v>1528.7635189471525</v>
      </c>
      <c r="U18" s="838">
        <v>1595.9309122069892</v>
      </c>
      <c r="V18" s="838">
        <v>35683.630116883091</v>
      </c>
      <c r="W18" s="838">
        <v>37279.561029090597</v>
      </c>
      <c r="X18" s="832"/>
    </row>
    <row r="19" spans="2:24" ht="18.75" customHeight="1">
      <c r="B19" s="31" t="s">
        <v>39</v>
      </c>
      <c r="C19" s="365">
        <f>+S15</f>
        <v>46522.578195365844</v>
      </c>
      <c r="D19" s="357"/>
      <c r="E19" s="354">
        <f>SUM(C19:D19)</f>
        <v>46522.578195365844</v>
      </c>
      <c r="F19" s="365">
        <f>+P15</f>
        <v>26137.492994828106</v>
      </c>
      <c r="G19" s="357">
        <f>+Q15</f>
        <v>111661.39269597289</v>
      </c>
      <c r="H19" s="355">
        <f>SUM(F19:G19)</f>
        <v>137798.88569080099</v>
      </c>
      <c r="I19" s="356">
        <f>C19+F19</f>
        <v>72660.07119019395</v>
      </c>
      <c r="J19" s="357">
        <f>G19</f>
        <v>111661.39269597289</v>
      </c>
      <c r="K19" s="358">
        <f>+I19+J19</f>
        <v>184321.46388616684</v>
      </c>
      <c r="N19"/>
      <c r="O19" s="481" t="s">
        <v>8</v>
      </c>
      <c r="P19" s="838">
        <v>12380.437603521097</v>
      </c>
      <c r="Q19" s="838">
        <v>106996.55380605011</v>
      </c>
      <c r="R19" s="838">
        <v>119376.99140957071</v>
      </c>
      <c r="S19" s="838">
        <v>102485.23234832124</v>
      </c>
      <c r="T19" s="838">
        <v>102485.23234832124</v>
      </c>
      <c r="U19" s="838">
        <v>114865.66995184238</v>
      </c>
      <c r="V19" s="838">
        <v>106996.55380605011</v>
      </c>
      <c r="W19" s="838">
        <v>221862.22375789189</v>
      </c>
      <c r="X19" s="832"/>
    </row>
    <row r="20" spans="2:24" ht="18.75" customHeight="1">
      <c r="B20" s="165"/>
      <c r="C20" s="359">
        <f>+C19/E19</f>
        <v>1</v>
      </c>
      <c r="D20" s="360"/>
      <c r="E20" s="361">
        <f>+E19/K19</f>
        <v>0.25239913580600271</v>
      </c>
      <c r="F20" s="359">
        <f>+F19/H19</f>
        <v>0.18967855120016375</v>
      </c>
      <c r="G20" s="360">
        <f>G19/H19</f>
        <v>0.81032144879983625</v>
      </c>
      <c r="H20" s="362">
        <f>+H19/K19</f>
        <v>0.74760086419399729</v>
      </c>
      <c r="I20" s="363">
        <f>I19/K19</f>
        <v>0.39420298460231046</v>
      </c>
      <c r="J20" s="360">
        <f>J19/K19</f>
        <v>0.60579701539768949</v>
      </c>
      <c r="K20" s="364">
        <f>+K19/K$57</f>
        <v>4.0226887172049537E-2</v>
      </c>
      <c r="N20"/>
      <c r="O20" s="481" t="s">
        <v>47</v>
      </c>
      <c r="P20" s="838">
        <v>408.44907556388796</v>
      </c>
      <c r="Q20" s="838">
        <v>84176.35503616801</v>
      </c>
      <c r="R20" s="838">
        <v>84584.804111731573</v>
      </c>
      <c r="S20" s="838">
        <v>66155.080902950969</v>
      </c>
      <c r="T20" s="838">
        <v>66155.080902950969</v>
      </c>
      <c r="U20" s="838">
        <v>66563.529978514867</v>
      </c>
      <c r="V20" s="838">
        <v>84176.35503616801</v>
      </c>
      <c r="W20" s="838">
        <v>150739.88501468251</v>
      </c>
      <c r="X20" s="832"/>
    </row>
    <row r="21" spans="2:24" ht="18.75" customHeight="1">
      <c r="B21" s="31" t="s">
        <v>5</v>
      </c>
      <c r="C21" s="365">
        <f>+S16</f>
        <v>116347.495496697</v>
      </c>
      <c r="D21" s="357"/>
      <c r="E21" s="354">
        <f>SUM(C21:D21)</f>
        <v>116347.495496697</v>
      </c>
      <c r="F21" s="365">
        <f>+P16</f>
        <v>2281.5747655985729</v>
      </c>
      <c r="G21" s="357">
        <f>+Q16</f>
        <v>81062.908823781341</v>
      </c>
      <c r="H21" s="355">
        <f>SUM(F21:G21)</f>
        <v>83344.483589379917</v>
      </c>
      <c r="I21" s="356">
        <f>C21+F21</f>
        <v>118629.07026229557</v>
      </c>
      <c r="J21" s="357">
        <f>G21</f>
        <v>81062.908823781341</v>
      </c>
      <c r="K21" s="358">
        <f>+I21+J21</f>
        <v>199691.9790860769</v>
      </c>
      <c r="N21"/>
      <c r="O21" s="481" t="s">
        <v>10</v>
      </c>
      <c r="P21" s="838">
        <v>14776.849786107272</v>
      </c>
      <c r="Q21" s="838">
        <v>131839.17131407821</v>
      </c>
      <c r="R21" s="838">
        <v>146616.02110018372</v>
      </c>
      <c r="S21" s="838">
        <v>38343.44576484806</v>
      </c>
      <c r="T21" s="838">
        <v>38343.44576484806</v>
      </c>
      <c r="U21" s="838">
        <v>53120.295550955321</v>
      </c>
      <c r="V21" s="838">
        <v>131839.17131407821</v>
      </c>
      <c r="W21" s="838">
        <v>184959.46686503175</v>
      </c>
      <c r="X21" s="832"/>
    </row>
    <row r="22" spans="2:24" ht="18.75" customHeight="1">
      <c r="B22" s="165"/>
      <c r="C22" s="359">
        <f>+C21/E21</f>
        <v>1</v>
      </c>
      <c r="D22" s="360"/>
      <c r="E22" s="361">
        <f>+E21/K21</f>
        <v>0.58263479599521417</v>
      </c>
      <c r="F22" s="359">
        <f>+F21/H21</f>
        <v>2.7375234296721951E-2</v>
      </c>
      <c r="G22" s="360">
        <f>G21/H21</f>
        <v>0.97262476570327805</v>
      </c>
      <c r="H22" s="362">
        <f>+H21/K21</f>
        <v>0.41736520400478588</v>
      </c>
      <c r="I22" s="363">
        <f>I21/K21</f>
        <v>0.59406026624214436</v>
      </c>
      <c r="J22" s="360">
        <f>J21/K21</f>
        <v>0.40593973375785569</v>
      </c>
      <c r="K22" s="364">
        <f>+K21/K$57</f>
        <v>4.3581396015929537E-2</v>
      </c>
      <c r="N22"/>
      <c r="O22" s="481" t="s">
        <v>11</v>
      </c>
      <c r="P22" s="838">
        <v>8936.0853520084111</v>
      </c>
      <c r="Q22" s="838">
        <v>93761.091542431968</v>
      </c>
      <c r="R22" s="838">
        <v>102697.1768944395</v>
      </c>
      <c r="S22" s="838">
        <v>8829.9724937945957</v>
      </c>
      <c r="T22" s="838">
        <v>8829.9724937945957</v>
      </c>
      <c r="U22" s="838">
        <v>17766.057845803025</v>
      </c>
      <c r="V22" s="838">
        <v>93761.091542431968</v>
      </c>
      <c r="W22" s="838">
        <v>111527.14938823415</v>
      </c>
      <c r="X22" s="832"/>
    </row>
    <row r="23" spans="2:24" ht="18.75" customHeight="1">
      <c r="B23" s="31" t="s">
        <v>6</v>
      </c>
      <c r="C23" s="365">
        <f>+S17</f>
        <v>5774.1174492397231</v>
      </c>
      <c r="D23" s="357"/>
      <c r="E23" s="354">
        <f>SUM(C23:D23)</f>
        <v>5774.1174492397231</v>
      </c>
      <c r="F23" s="365">
        <f>+P17</f>
        <v>1319.6955807266213</v>
      </c>
      <c r="G23" s="357">
        <f>+Q17</f>
        <v>10749.328364298806</v>
      </c>
      <c r="H23" s="355">
        <f>SUM(F23:G23)</f>
        <v>12069.023945025427</v>
      </c>
      <c r="I23" s="356">
        <f>C23+F23</f>
        <v>7093.8130299663444</v>
      </c>
      <c r="J23" s="357">
        <f>G23</f>
        <v>10749.328364298806</v>
      </c>
      <c r="K23" s="358">
        <f>+I23+J23</f>
        <v>17843.141394265149</v>
      </c>
      <c r="N23"/>
      <c r="O23" s="481" t="s">
        <v>12</v>
      </c>
      <c r="P23" s="838">
        <v>97382.715119460525</v>
      </c>
      <c r="Q23" s="838">
        <v>1519817.0359939539</v>
      </c>
      <c r="R23" s="838">
        <v>1617199.7511133607</v>
      </c>
      <c r="S23" s="838">
        <v>319628.19576677249</v>
      </c>
      <c r="T23" s="838">
        <v>319628.19576677249</v>
      </c>
      <c r="U23" s="838">
        <v>417010.91088623158</v>
      </c>
      <c r="V23" s="838">
        <v>1519817.0359939539</v>
      </c>
      <c r="W23" s="838">
        <v>1936827.9468801243</v>
      </c>
      <c r="X23" s="832"/>
    </row>
    <row r="24" spans="2:24" ht="18.75" customHeight="1">
      <c r="B24" s="165"/>
      <c r="C24" s="359">
        <f>+C23/E23</f>
        <v>1</v>
      </c>
      <c r="D24" s="360"/>
      <c r="E24" s="361">
        <f>+E23/K23</f>
        <v>0.32360430944606794</v>
      </c>
      <c r="F24" s="359">
        <f>+F23/H23</f>
        <v>0.10934567590037547</v>
      </c>
      <c r="G24" s="360">
        <f>G23/H23</f>
        <v>0.89065432409962464</v>
      </c>
      <c r="H24" s="362">
        <f>+H23/K23</f>
        <v>0.67639569055393212</v>
      </c>
      <c r="I24" s="363">
        <f>I23/K23</f>
        <v>0.39756525340578885</v>
      </c>
      <c r="J24" s="360">
        <f>J23/K23</f>
        <v>0.60243474659421126</v>
      </c>
      <c r="K24" s="364">
        <f>+K23/K$57</f>
        <v>3.8941424429295626E-3</v>
      </c>
      <c r="N24"/>
      <c r="O24" s="481" t="s">
        <v>13</v>
      </c>
      <c r="P24" s="839"/>
      <c r="Q24" s="838">
        <v>57714.931921683601</v>
      </c>
      <c r="R24" s="838">
        <v>57714.931921683601</v>
      </c>
      <c r="S24" s="839">
        <v>114.66494451741183</v>
      </c>
      <c r="T24" s="839">
        <v>114.66494451741183</v>
      </c>
      <c r="U24" s="839">
        <v>114.66494451741183</v>
      </c>
      <c r="V24" s="838">
        <v>57714.931921683601</v>
      </c>
      <c r="W24" s="838">
        <v>57829.596866201005</v>
      </c>
      <c r="X24" s="832"/>
    </row>
    <row r="25" spans="2:24" ht="18.75" customHeight="1">
      <c r="B25" s="31" t="s">
        <v>7</v>
      </c>
      <c r="C25" s="365">
        <f>+S18</f>
        <v>1528.7635189471525</v>
      </c>
      <c r="D25" s="357"/>
      <c r="E25" s="354">
        <f>SUM(C25:D25)</f>
        <v>1528.7635189471525</v>
      </c>
      <c r="F25" s="365">
        <f>+P18</f>
        <v>67.167393259836757</v>
      </c>
      <c r="G25" s="357">
        <f>+Q18</f>
        <v>35683.630116883091</v>
      </c>
      <c r="H25" s="355">
        <f>SUM(F25:G25)</f>
        <v>35750.797510142926</v>
      </c>
      <c r="I25" s="356">
        <f>C25+F25</f>
        <v>1595.9309122069892</v>
      </c>
      <c r="J25" s="357">
        <f>G25</f>
        <v>35683.630116883091</v>
      </c>
      <c r="K25" s="358">
        <f>+I25+J25</f>
        <v>37279.56102909008</v>
      </c>
      <c r="N25"/>
      <c r="O25" s="481" t="s">
        <v>14</v>
      </c>
      <c r="P25" s="839"/>
      <c r="Q25" s="838">
        <v>21496.92962258208</v>
      </c>
      <c r="R25" s="838">
        <v>21496.92962258208</v>
      </c>
      <c r="S25" s="839"/>
      <c r="T25" s="839"/>
      <c r="U25" s="839"/>
      <c r="V25" s="838">
        <v>21496.92962258208</v>
      </c>
      <c r="W25" s="838">
        <v>21496.92962258208</v>
      </c>
      <c r="X25" s="832"/>
    </row>
    <row r="26" spans="2:24" ht="18.75" customHeight="1">
      <c r="B26" s="165"/>
      <c r="C26" s="359">
        <f>+C25/E25</f>
        <v>1</v>
      </c>
      <c r="D26" s="360"/>
      <c r="E26" s="361">
        <f>+E25/K25</f>
        <v>4.1008087991009981E-2</v>
      </c>
      <c r="F26" s="359"/>
      <c r="G26" s="360">
        <f>G25/H25</f>
        <v>0.99812123370840111</v>
      </c>
      <c r="H26" s="362">
        <f>+H25/K25</f>
        <v>0.95899191200898992</v>
      </c>
      <c r="I26" s="363">
        <f>I25/K25</f>
        <v>4.2809809669208505E-2</v>
      </c>
      <c r="J26" s="360">
        <f>J25/K25</f>
        <v>0.95719019033079145</v>
      </c>
      <c r="K26" s="364">
        <f>+K25/K$57</f>
        <v>8.1360068638934475E-3</v>
      </c>
      <c r="N26"/>
      <c r="O26" s="481" t="s">
        <v>15</v>
      </c>
      <c r="P26" s="838">
        <v>887.54746978897583</v>
      </c>
      <c r="Q26" s="838">
        <v>18172.298211505076</v>
      </c>
      <c r="R26" s="838">
        <v>19059.845681294031</v>
      </c>
      <c r="S26" s="838">
        <v>151214.74646591043</v>
      </c>
      <c r="T26" s="838">
        <v>151214.74646591043</v>
      </c>
      <c r="U26" s="838">
        <v>152102.29393569942</v>
      </c>
      <c r="V26" s="838">
        <v>18172.298211505076</v>
      </c>
      <c r="W26" s="838">
        <v>170274.59214720444</v>
      </c>
      <c r="X26" s="832"/>
    </row>
    <row r="27" spans="2:24" ht="18.75" customHeight="1">
      <c r="B27" s="31" t="s">
        <v>8</v>
      </c>
      <c r="C27" s="365">
        <f>+S19</f>
        <v>102485.23234832124</v>
      </c>
      <c r="D27" s="357"/>
      <c r="E27" s="354">
        <f>SUM(C27:D27)</f>
        <v>102485.23234832124</v>
      </c>
      <c r="F27" s="365">
        <f>+P19</f>
        <v>12380.437603521097</v>
      </c>
      <c r="G27" s="357">
        <f>+Q19</f>
        <v>106996.55380605011</v>
      </c>
      <c r="H27" s="355">
        <f>SUM(F27:G27)</f>
        <v>119376.99140957122</v>
      </c>
      <c r="I27" s="356">
        <f>C27+F27</f>
        <v>114865.66995184234</v>
      </c>
      <c r="J27" s="357">
        <f>G27</f>
        <v>106996.55380605011</v>
      </c>
      <c r="K27" s="358">
        <f>+I27+J27</f>
        <v>221862.22375789244</v>
      </c>
      <c r="N27"/>
      <c r="O27" s="481" t="s">
        <v>16</v>
      </c>
      <c r="P27" s="838">
        <v>52.943647122786544</v>
      </c>
      <c r="Q27" s="838">
        <v>13903.698588928271</v>
      </c>
      <c r="R27" s="838">
        <v>13956.64223605115</v>
      </c>
      <c r="S27" s="838">
        <v>54303.152536840615</v>
      </c>
      <c r="T27" s="838">
        <v>54303.152536840615</v>
      </c>
      <c r="U27" s="838">
        <v>54356.096183963396</v>
      </c>
      <c r="V27" s="838">
        <v>13903.698588928271</v>
      </c>
      <c r="W27" s="838">
        <v>68259.794772891793</v>
      </c>
      <c r="X27" s="832"/>
    </row>
    <row r="28" spans="2:24" ht="18.75" customHeight="1">
      <c r="B28" s="165"/>
      <c r="C28" s="359">
        <f>+C27/E27</f>
        <v>1</v>
      </c>
      <c r="D28" s="360"/>
      <c r="E28" s="361">
        <f>+E27/K27</f>
        <v>0.4619318720079108</v>
      </c>
      <c r="F28" s="359">
        <f>+F27/H27</f>
        <v>0.10370874200577716</v>
      </c>
      <c r="G28" s="360">
        <f>G27/H27</f>
        <v>0.89629125799422282</v>
      </c>
      <c r="H28" s="362">
        <f>+H27/K27</f>
        <v>0.53806812799208925</v>
      </c>
      <c r="I28" s="363">
        <f>I27/K27</f>
        <v>0.51773424067537388</v>
      </c>
      <c r="J28" s="360">
        <f>J27/K27</f>
        <v>0.48226575932462618</v>
      </c>
      <c r="K28" s="364">
        <f>+K27/K$57</f>
        <v>4.8419898880363375E-2</v>
      </c>
      <c r="N28"/>
      <c r="O28" s="481" t="s">
        <v>17</v>
      </c>
      <c r="P28" s="838">
        <v>15040.031108557951</v>
      </c>
      <c r="Q28" s="838">
        <v>135028.69942726771</v>
      </c>
      <c r="R28" s="838">
        <v>150068.73053582839</v>
      </c>
      <c r="S28" s="838">
        <v>32108.695397457192</v>
      </c>
      <c r="T28" s="838">
        <v>32108.695397457192</v>
      </c>
      <c r="U28" s="838">
        <v>47148.72650601506</v>
      </c>
      <c r="V28" s="838">
        <v>135028.69942726771</v>
      </c>
      <c r="W28" s="838">
        <v>182177.42593328567</v>
      </c>
      <c r="X28" s="832"/>
    </row>
    <row r="29" spans="2:24" ht="18.75" customHeight="1">
      <c r="B29" s="31" t="s">
        <v>9</v>
      </c>
      <c r="C29" s="365">
        <f>+S20</f>
        <v>66155.080902950969</v>
      </c>
      <c r="D29" s="357"/>
      <c r="E29" s="354">
        <f>SUM(C29:D29)</f>
        <v>66155.080902950969</v>
      </c>
      <c r="F29" s="365">
        <f>+P20</f>
        <v>408.44907556388796</v>
      </c>
      <c r="G29" s="357">
        <f>+Q20</f>
        <v>84176.35503616801</v>
      </c>
      <c r="H29" s="355">
        <f>SUM(F29:G29)</f>
        <v>84584.804111731893</v>
      </c>
      <c r="I29" s="356">
        <f>C29+F29</f>
        <v>66563.529978514853</v>
      </c>
      <c r="J29" s="357">
        <f>G29</f>
        <v>84176.35503616801</v>
      </c>
      <c r="K29" s="358">
        <f>+I29+J29</f>
        <v>150739.88501468286</v>
      </c>
      <c r="N29"/>
      <c r="O29" s="481" t="s">
        <v>18</v>
      </c>
      <c r="P29" s="838">
        <v>8043.8617563238095</v>
      </c>
      <c r="Q29" s="838">
        <v>54916.035434247417</v>
      </c>
      <c r="R29" s="838">
        <v>62959.897190570511</v>
      </c>
      <c r="S29" s="838">
        <v>11893.573646876344</v>
      </c>
      <c r="T29" s="838">
        <v>11893.573646876344</v>
      </c>
      <c r="U29" s="838">
        <v>19937.435403200147</v>
      </c>
      <c r="V29" s="838">
        <v>54916.035434247417</v>
      </c>
      <c r="W29" s="838">
        <v>74853.470837446817</v>
      </c>
      <c r="X29" s="832"/>
    </row>
    <row r="30" spans="2:24" ht="18.75" customHeight="1">
      <c r="B30" s="165"/>
      <c r="C30" s="359">
        <f>+C29/E29</f>
        <v>1</v>
      </c>
      <c r="D30" s="360"/>
      <c r="E30" s="361">
        <f>+E29/K29</f>
        <v>0.43886912144391721</v>
      </c>
      <c r="F30" s="359">
        <f>+F29/H29</f>
        <v>4.8288706210674569E-3</v>
      </c>
      <c r="G30" s="360">
        <f>G29/H29</f>
        <v>0.9951711293789326</v>
      </c>
      <c r="H30" s="362">
        <f>+H29/K29</f>
        <v>0.56113087855608279</v>
      </c>
      <c r="I30" s="363">
        <f>I29/K29</f>
        <v>0.44157874985795043</v>
      </c>
      <c r="J30" s="360">
        <f>J29/K29</f>
        <v>0.55842125014204957</v>
      </c>
      <c r="K30" s="364">
        <f>+K29/K$57</f>
        <v>3.28979393878851E-2</v>
      </c>
      <c r="N30"/>
      <c r="O30" s="481" t="s">
        <v>71</v>
      </c>
      <c r="P30" s="838">
        <v>124.83166985326079</v>
      </c>
      <c r="Q30" s="838">
        <v>54265.995250286687</v>
      </c>
      <c r="R30" s="838">
        <v>54390.826920139909</v>
      </c>
      <c r="S30" s="838">
        <v>1244.0403161335207</v>
      </c>
      <c r="T30" s="838">
        <v>1244.0403161335207</v>
      </c>
      <c r="U30" s="838">
        <v>1368.8719859867817</v>
      </c>
      <c r="V30" s="838">
        <v>54265.995250286687</v>
      </c>
      <c r="W30" s="838">
        <v>55634.867236273443</v>
      </c>
      <c r="X30" s="832"/>
    </row>
    <row r="31" spans="2:24" ht="18.75" customHeight="1">
      <c r="B31" s="31" t="s">
        <v>10</v>
      </c>
      <c r="C31" s="365">
        <f>+S21</f>
        <v>38343.44576484806</v>
      </c>
      <c r="D31" s="357"/>
      <c r="E31" s="354">
        <f>SUM(C31:D31)</f>
        <v>38343.44576484806</v>
      </c>
      <c r="F31" s="365">
        <f>+P21</f>
        <v>14776.849786107272</v>
      </c>
      <c r="G31" s="357">
        <f>+Q21</f>
        <v>131839.17131407821</v>
      </c>
      <c r="H31" s="355">
        <f>SUM(F31:G31)</f>
        <v>146616.02110018549</v>
      </c>
      <c r="I31" s="356">
        <f>C31+F31</f>
        <v>53120.295550955329</v>
      </c>
      <c r="J31" s="357">
        <f>G31</f>
        <v>131839.17131407821</v>
      </c>
      <c r="K31" s="358">
        <f>+I31+J31</f>
        <v>184959.46686503355</v>
      </c>
      <c r="N31"/>
      <c r="O31" s="481" t="s">
        <v>20</v>
      </c>
      <c r="P31" s="838">
        <v>1812.3249094145376</v>
      </c>
      <c r="Q31" s="838">
        <v>37354.730561787808</v>
      </c>
      <c r="R31" s="838">
        <v>39167.055471202359</v>
      </c>
      <c r="S31" s="838">
        <v>1904.9114505374307</v>
      </c>
      <c r="T31" s="838">
        <v>1904.9114505374307</v>
      </c>
      <c r="U31" s="838">
        <v>3717.2363599519699</v>
      </c>
      <c r="V31" s="838">
        <v>37354.730561787808</v>
      </c>
      <c r="W31" s="838">
        <v>41071.966921739804</v>
      </c>
      <c r="X31" s="832"/>
    </row>
    <row r="32" spans="2:24" ht="18.75" customHeight="1">
      <c r="B32" s="165"/>
      <c r="C32" s="359">
        <f>+C31/E31</f>
        <v>1</v>
      </c>
      <c r="D32" s="360"/>
      <c r="E32" s="361">
        <f>+E31/K31</f>
        <v>0.20730728961728456</v>
      </c>
      <c r="F32" s="359">
        <f>+F31/H31</f>
        <v>0.10078605104151593</v>
      </c>
      <c r="G32" s="360">
        <f>G31/H31</f>
        <v>0.89921394895848394</v>
      </c>
      <c r="H32" s="362">
        <f>+H31/K31</f>
        <v>0.79269271038271538</v>
      </c>
      <c r="I32" s="363">
        <f>I31/K31</f>
        <v>0.28719965758615451</v>
      </c>
      <c r="J32" s="360">
        <f>J31/K31</f>
        <v>0.71280034241384538</v>
      </c>
      <c r="K32" s="364">
        <f>+K31/K$57</f>
        <v>4.036612691822556E-2</v>
      </c>
      <c r="N32"/>
      <c r="O32" s="481" t="s">
        <v>21</v>
      </c>
      <c r="P32" s="838">
        <v>1451.6238756165947</v>
      </c>
      <c r="Q32" s="838">
        <v>20948.731554946018</v>
      </c>
      <c r="R32" s="838">
        <v>22400.355430562642</v>
      </c>
      <c r="S32" s="838">
        <v>4227.2752016475415</v>
      </c>
      <c r="T32" s="838">
        <v>4227.2752016475415</v>
      </c>
      <c r="U32" s="838">
        <v>5678.8990772641382</v>
      </c>
      <c r="V32" s="838">
        <v>20948.731554946018</v>
      </c>
      <c r="W32" s="838">
        <v>26627.63063221017</v>
      </c>
      <c r="X32" s="832"/>
    </row>
    <row r="33" spans="2:24" ht="18.75" customHeight="1">
      <c r="B33" s="31" t="s">
        <v>11</v>
      </c>
      <c r="C33" s="365">
        <f>+S22</f>
        <v>8829.9724937945957</v>
      </c>
      <c r="D33" s="357"/>
      <c r="E33" s="354">
        <f>SUM(C33:D33)</f>
        <v>8829.9724937945957</v>
      </c>
      <c r="F33" s="365">
        <f>+P22</f>
        <v>8936.0853520084111</v>
      </c>
      <c r="G33" s="357">
        <f>+Q22</f>
        <v>93761.091542431968</v>
      </c>
      <c r="H33" s="355">
        <f>SUM(F33:G33)</f>
        <v>102697.17689444037</v>
      </c>
      <c r="I33" s="356">
        <f>C33+F33</f>
        <v>17766.057845803007</v>
      </c>
      <c r="J33" s="357">
        <f>G33</f>
        <v>93761.091542431968</v>
      </c>
      <c r="K33" s="358">
        <f>+I33+J33</f>
        <v>111527.14938823498</v>
      </c>
      <c r="N33"/>
      <c r="O33" s="481" t="s">
        <v>22</v>
      </c>
      <c r="P33" s="838">
        <v>315.5331501175084</v>
      </c>
      <c r="Q33" s="838">
        <v>52534.63707401821</v>
      </c>
      <c r="R33" s="838">
        <v>52850.170224135596</v>
      </c>
      <c r="S33" s="838">
        <v>2552.4704086771167</v>
      </c>
      <c r="T33" s="838">
        <v>2552.4704086771167</v>
      </c>
      <c r="U33" s="838">
        <v>2868.0035587946231</v>
      </c>
      <c r="V33" s="838">
        <v>52534.63707401821</v>
      </c>
      <c r="W33" s="838">
        <v>55402.64063281277</v>
      </c>
      <c r="X33" s="832"/>
    </row>
    <row r="34" spans="2:24" ht="18.75" customHeight="1">
      <c r="B34" s="165"/>
      <c r="C34" s="359">
        <f>+C33/E33</f>
        <v>1</v>
      </c>
      <c r="D34" s="360"/>
      <c r="E34" s="361">
        <f>+E33/K33</f>
        <v>7.917330033296871E-2</v>
      </c>
      <c r="F34" s="359">
        <f>+F33/H33</f>
        <v>8.7013933802616308E-2</v>
      </c>
      <c r="G34" s="360">
        <f>G33/H33</f>
        <v>0.91298606619738376</v>
      </c>
      <c r="H34" s="362">
        <f>+H33/K33</f>
        <v>0.92082669966703123</v>
      </c>
      <c r="I34" s="363">
        <f>I33/K33</f>
        <v>0.15929805382147741</v>
      </c>
      <c r="J34" s="360">
        <f>J33/K33</f>
        <v>0.84070194617852256</v>
      </c>
      <c r="K34" s="364">
        <f>+K33/K$57</f>
        <v>2.4340030512298584E-2</v>
      </c>
      <c r="N34"/>
      <c r="O34" s="481" t="s">
        <v>54</v>
      </c>
      <c r="P34" s="838">
        <v>214148.21157357132</v>
      </c>
      <c r="Q34" s="838">
        <v>2963478.2963127429</v>
      </c>
      <c r="R34" s="838">
        <v>3177626.5078863138</v>
      </c>
      <c r="S34" s="838">
        <v>1404419.9004728275</v>
      </c>
      <c r="T34" s="838">
        <v>1404419.9004728275</v>
      </c>
      <c r="U34" s="838">
        <v>1618568.1120464101</v>
      </c>
      <c r="V34" s="838">
        <v>2963478.2963127429</v>
      </c>
      <c r="W34" s="838">
        <v>4582046.4083591904</v>
      </c>
      <c r="X34" s="832"/>
    </row>
    <row r="35" spans="2:24" ht="18.75" customHeight="1">
      <c r="B35" s="31" t="s">
        <v>12</v>
      </c>
      <c r="C35" s="365">
        <f>+S23</f>
        <v>319628.19576677249</v>
      </c>
      <c r="D35" s="357"/>
      <c r="E35" s="354">
        <f>SUM(C35:D35)</f>
        <v>319628.19576677249</v>
      </c>
      <c r="F35" s="365">
        <f>+P23</f>
        <v>97382.715119460525</v>
      </c>
      <c r="G35" s="357">
        <f>+Q23</f>
        <v>1519817.0359939539</v>
      </c>
      <c r="H35" s="355">
        <f>SUM(F35:G35)</f>
        <v>1617199.7511134145</v>
      </c>
      <c r="I35" s="356">
        <f>C35+F35</f>
        <v>417010.91088623303</v>
      </c>
      <c r="J35" s="357">
        <f>G35</f>
        <v>1519817.0359939539</v>
      </c>
      <c r="K35" s="358">
        <f>+I35+J35</f>
        <v>1936827.9468801869</v>
      </c>
      <c r="N35"/>
      <c r="O35"/>
      <c r="P35" s="449">
        <f>+F57</f>
        <v>214148.21157357108</v>
      </c>
      <c r="Q35" s="449">
        <f>+G57</f>
        <v>2963478.2963129566</v>
      </c>
      <c r="R35" s="449">
        <f t="shared" ref="R35" si="0">+H57</f>
        <v>3177626.5078865276</v>
      </c>
      <c r="S35" s="449">
        <f>+C57</f>
        <v>1404419.9004728331</v>
      </c>
      <c r="T35" s="449">
        <f>+E57</f>
        <v>1404419.9004728331</v>
      </c>
      <c r="U35" s="449">
        <f>+I57</f>
        <v>1618568.1120464043</v>
      </c>
      <c r="V35" s="449">
        <f>+J57</f>
        <v>2963478.2963129566</v>
      </c>
      <c r="W35" s="449">
        <f>+K57</f>
        <v>4582046.4083593609</v>
      </c>
    </row>
    <row r="36" spans="2:24" ht="18.75" customHeight="1">
      <c r="B36" s="165"/>
      <c r="C36" s="359">
        <f>+C35/E35</f>
        <v>1</v>
      </c>
      <c r="D36" s="360"/>
      <c r="E36" s="361">
        <f>+E35/K35</f>
        <v>0.16502663351260743</v>
      </c>
      <c r="F36" s="359">
        <f>+F35/H35</f>
        <v>6.021687491134857E-2</v>
      </c>
      <c r="G36" s="360">
        <f>G35/H35</f>
        <v>0.93978312508865136</v>
      </c>
      <c r="H36" s="362">
        <f>+H35/K35</f>
        <v>0.83497336648739262</v>
      </c>
      <c r="I36" s="363">
        <f>I35/K35</f>
        <v>0.21530612027668636</v>
      </c>
      <c r="J36" s="360">
        <f>J35/K35</f>
        <v>0.78469387972331361</v>
      </c>
      <c r="K36" s="364">
        <f>+K35/K$57</f>
        <v>0.42269933000824494</v>
      </c>
      <c r="N36"/>
      <c r="O36"/>
      <c r="P36" s="398">
        <f>+P34-P35</f>
        <v>2.3283064365386963E-10</v>
      </c>
      <c r="Q36" s="398">
        <f t="shared" ref="Q36:W36" si="1">+Q34-Q35</f>
        <v>-2.1373853087425232E-7</v>
      </c>
      <c r="R36" s="398">
        <f t="shared" si="1"/>
        <v>-2.1373853087425232E-7</v>
      </c>
      <c r="S36" s="398">
        <f t="shared" si="1"/>
        <v>-5.5879354476928711E-9</v>
      </c>
      <c r="T36" s="398">
        <f t="shared" si="1"/>
        <v>-5.5879354476928711E-9</v>
      </c>
      <c r="U36" s="398">
        <f t="shared" si="1"/>
        <v>5.8207660913467407E-9</v>
      </c>
      <c r="V36" s="398">
        <f t="shared" si="1"/>
        <v>-2.1373853087425232E-7</v>
      </c>
      <c r="W36" s="398">
        <f t="shared" si="1"/>
        <v>-1.7043203115463257E-7</v>
      </c>
      <c r="X36"/>
    </row>
    <row r="37" spans="2:24" ht="18.75" customHeight="1">
      <c r="B37" s="31" t="s">
        <v>13</v>
      </c>
      <c r="C37" s="365">
        <f>+S24</f>
        <v>114.66494451741183</v>
      </c>
      <c r="D37" s="357"/>
      <c r="E37" s="354">
        <f>SUM(C37:D37)</f>
        <v>114.66494451741183</v>
      </c>
      <c r="F37" s="365"/>
      <c r="G37" s="357">
        <f>+Q24</f>
        <v>57714.931921683601</v>
      </c>
      <c r="H37" s="355">
        <f>SUM(F37:G37)</f>
        <v>57714.931921683601</v>
      </c>
      <c r="I37" s="356">
        <f>C37+F37</f>
        <v>114.66494451741183</v>
      </c>
      <c r="J37" s="357">
        <f>G37</f>
        <v>57714.931921683601</v>
      </c>
      <c r="K37" s="358">
        <f>+I37+J37</f>
        <v>57829.596866201013</v>
      </c>
      <c r="N37"/>
      <c r="O37"/>
      <c r="P37"/>
      <c r="Q37"/>
      <c r="R37"/>
      <c r="S37"/>
      <c r="T37"/>
      <c r="U37"/>
      <c r="V37"/>
      <c r="W37"/>
      <c r="X37"/>
    </row>
    <row r="38" spans="2:24" ht="18.75" customHeight="1">
      <c r="B38" s="165"/>
      <c r="C38" s="359">
        <f>+C37/E37</f>
        <v>1</v>
      </c>
      <c r="D38" s="360"/>
      <c r="E38" s="361">
        <f>+E37/K37</f>
        <v>1.9828072601424046E-3</v>
      </c>
      <c r="F38" s="359"/>
      <c r="G38" s="360">
        <f>G37/H37</f>
        <v>1</v>
      </c>
      <c r="H38" s="362">
        <f>+H37/K37</f>
        <v>0.99801719273985756</v>
      </c>
      <c r="I38" s="363">
        <f>I37/K37</f>
        <v>1.9828072601424046E-3</v>
      </c>
      <c r="J38" s="360">
        <f>J37/K37</f>
        <v>0.99801719273985756</v>
      </c>
      <c r="K38" s="364">
        <f>+K37/K$57</f>
        <v>1.2620910334015445E-2</v>
      </c>
      <c r="N38"/>
      <c r="O38"/>
      <c r="P38"/>
      <c r="Q38"/>
      <c r="R38"/>
      <c r="S38"/>
      <c r="T38"/>
      <c r="U38"/>
      <c r="V38"/>
      <c r="W38"/>
      <c r="X38"/>
    </row>
    <row r="39" spans="2:24" ht="18.75" customHeight="1">
      <c r="B39" s="31" t="s">
        <v>14</v>
      </c>
      <c r="C39" s="365"/>
      <c r="D39" s="357"/>
      <c r="E39" s="354"/>
      <c r="F39" s="365"/>
      <c r="G39" s="357">
        <f>+Q25</f>
        <v>21496.92962258208</v>
      </c>
      <c r="H39" s="355">
        <f>SUM(F39:G39)</f>
        <v>21496.92962258208</v>
      </c>
      <c r="I39" s="356"/>
      <c r="J39" s="357">
        <f>G39</f>
        <v>21496.92962258208</v>
      </c>
      <c r="K39" s="358">
        <f>+I39+J39</f>
        <v>21496.92962258208</v>
      </c>
      <c r="N39"/>
      <c r="O39"/>
      <c r="P39"/>
      <c r="Q39"/>
      <c r="R39"/>
      <c r="S39"/>
      <c r="T39"/>
      <c r="U39"/>
      <c r="V39"/>
      <c r="W39"/>
      <c r="X39"/>
    </row>
    <row r="40" spans="2:24" ht="18.75" customHeight="1">
      <c r="B40" s="165"/>
      <c r="C40" s="359"/>
      <c r="D40" s="360"/>
      <c r="E40" s="361"/>
      <c r="F40" s="359"/>
      <c r="G40" s="360">
        <f>G39/H39</f>
        <v>1</v>
      </c>
      <c r="H40" s="362">
        <f>+H39/K39</f>
        <v>1</v>
      </c>
      <c r="I40" s="363"/>
      <c r="J40" s="360">
        <f>J39/K39</f>
        <v>1</v>
      </c>
      <c r="K40" s="364">
        <f>+K39/K$57</f>
        <v>4.6915565026499221E-3</v>
      </c>
      <c r="N40"/>
      <c r="O40"/>
      <c r="P40"/>
      <c r="Q40"/>
      <c r="R40"/>
      <c r="S40"/>
      <c r="T40"/>
      <c r="U40"/>
      <c r="V40"/>
      <c r="W40"/>
      <c r="X40"/>
    </row>
    <row r="41" spans="2:24" ht="18.75" customHeight="1">
      <c r="B41" s="31" t="s">
        <v>15</v>
      </c>
      <c r="C41" s="365">
        <f>+S26</f>
        <v>151214.74646591043</v>
      </c>
      <c r="D41" s="357"/>
      <c r="E41" s="354">
        <f>SUM(C41:D41)</f>
        <v>151214.74646591043</v>
      </c>
      <c r="F41" s="365">
        <f>+P26</f>
        <v>887.54746978897583</v>
      </c>
      <c r="G41" s="357">
        <f>+Q26</f>
        <v>18172.298211505076</v>
      </c>
      <c r="H41" s="355">
        <f>SUM(F41:G41)</f>
        <v>19059.845681294053</v>
      </c>
      <c r="I41" s="356">
        <f>C41+F41</f>
        <v>152102.29393569942</v>
      </c>
      <c r="J41" s="357">
        <f>G41</f>
        <v>18172.298211505076</v>
      </c>
      <c r="K41" s="358">
        <f>+I41+J41</f>
        <v>170274.5921472045</v>
      </c>
      <c r="N41"/>
      <c r="O41"/>
      <c r="P41"/>
      <c r="Q41"/>
      <c r="R41"/>
      <c r="S41"/>
      <c r="T41"/>
      <c r="U41"/>
      <c r="V41"/>
      <c r="W41"/>
      <c r="X41"/>
    </row>
    <row r="42" spans="2:24" ht="18.75" customHeight="1">
      <c r="B42" s="165"/>
      <c r="C42" s="359">
        <f>+C41/E41</f>
        <v>1</v>
      </c>
      <c r="D42" s="360"/>
      <c r="E42" s="361">
        <f>+E41/K41</f>
        <v>0.88806406498500612</v>
      </c>
      <c r="F42" s="359">
        <f>+F41/H41</f>
        <v>4.6566351303675223E-2</v>
      </c>
      <c r="G42" s="360">
        <f>G41/H41</f>
        <v>0.95343364869632474</v>
      </c>
      <c r="H42" s="362">
        <f>+H41/K41</f>
        <v>0.11193593501499378</v>
      </c>
      <c r="I42" s="363">
        <f>I41/K41</f>
        <v>0.89327651305841971</v>
      </c>
      <c r="J42" s="360">
        <f>J41/K41</f>
        <v>0.10672348694158021</v>
      </c>
      <c r="K42" s="364">
        <f>+K41/K$57</f>
        <v>3.7161254376769336E-2</v>
      </c>
      <c r="S42" s="53"/>
    </row>
    <row r="43" spans="2:24" ht="18.75" customHeight="1">
      <c r="B43" s="31" t="s">
        <v>16</v>
      </c>
      <c r="C43" s="365">
        <f>+S27</f>
        <v>54303.152536840615</v>
      </c>
      <c r="D43" s="357"/>
      <c r="E43" s="354">
        <f>SUM(C43:D43)</f>
        <v>54303.152536840615</v>
      </c>
      <c r="F43" s="365">
        <f>+P27</f>
        <v>52.943647122786544</v>
      </c>
      <c r="G43" s="357">
        <f>+Q27</f>
        <v>13903.698588928271</v>
      </c>
      <c r="H43" s="355">
        <f>SUM(F43:G43)</f>
        <v>13956.642236051059</v>
      </c>
      <c r="I43" s="356">
        <f>C43+F43</f>
        <v>54356.096183963404</v>
      </c>
      <c r="J43" s="357">
        <f>G43</f>
        <v>13903.698588928271</v>
      </c>
      <c r="K43" s="358">
        <f>+I43+J43</f>
        <v>68259.794772891677</v>
      </c>
      <c r="N43" s="1"/>
      <c r="S43" s="53"/>
    </row>
    <row r="44" spans="2:24" ht="18.75" customHeight="1">
      <c r="B44" s="165"/>
      <c r="C44" s="359">
        <f>+C43/E43</f>
        <v>1</v>
      </c>
      <c r="D44" s="360"/>
      <c r="E44" s="361">
        <f>+E43/K43</f>
        <v>0.79553641667856689</v>
      </c>
      <c r="F44" s="359">
        <f>+F43/H43</f>
        <v>3.7934372915305599E-3</v>
      </c>
      <c r="G44" s="360">
        <f>G43/H43</f>
        <v>0.99620656270846941</v>
      </c>
      <c r="H44" s="362">
        <f>+H43/K43</f>
        <v>0.20446358332143308</v>
      </c>
      <c r="I44" s="363">
        <f>I43/K43</f>
        <v>0.79631203646029836</v>
      </c>
      <c r="J44" s="360">
        <f>J43/K43</f>
        <v>0.20368796353970156</v>
      </c>
      <c r="K44" s="364">
        <f>+K43/K$57</f>
        <v>1.4897229030321554E-2</v>
      </c>
      <c r="N44" s="54"/>
      <c r="O44" s="54"/>
      <c r="P44" s="55"/>
      <c r="Q44" s="54"/>
      <c r="R44" s="54"/>
      <c r="S44" s="53"/>
    </row>
    <row r="45" spans="2:24" ht="18.75" customHeight="1">
      <c r="B45" s="31" t="s">
        <v>17</v>
      </c>
      <c r="C45" s="365">
        <f>+S28</f>
        <v>32108.695397457192</v>
      </c>
      <c r="D45" s="357"/>
      <c r="E45" s="354">
        <f>SUM(C45:D45)</f>
        <v>32108.695397457192</v>
      </c>
      <c r="F45" s="365">
        <f>+P28</f>
        <v>15040.031108557951</v>
      </c>
      <c r="G45" s="357">
        <f>+Q28</f>
        <v>135028.69942726771</v>
      </c>
      <c r="H45" s="355">
        <f>SUM(F45:G45)</f>
        <v>150068.73053582566</v>
      </c>
      <c r="I45" s="356">
        <f>C45+F45</f>
        <v>47148.72650601514</v>
      </c>
      <c r="J45" s="357">
        <f>G45</f>
        <v>135028.69942726771</v>
      </c>
      <c r="K45" s="358">
        <f>+I45+J45</f>
        <v>182177.42593328285</v>
      </c>
      <c r="P45" s="55"/>
      <c r="Q45" s="54"/>
      <c r="R45" s="54"/>
      <c r="S45" s="53"/>
    </row>
    <row r="46" spans="2:24" ht="18.75" customHeight="1">
      <c r="B46" s="165"/>
      <c r="C46" s="359">
        <f>+C45/E45</f>
        <v>1</v>
      </c>
      <c r="D46" s="360"/>
      <c r="E46" s="361">
        <f>+E45/K45</f>
        <v>0.17624958324538004</v>
      </c>
      <c r="F46" s="359">
        <f>+F45/H45</f>
        <v>0.10022095245863008</v>
      </c>
      <c r="G46" s="360">
        <f>G45/H45</f>
        <v>0.89977904754136995</v>
      </c>
      <c r="H46" s="362">
        <f>+H45/K45</f>
        <v>0.82375041675461991</v>
      </c>
      <c r="I46" s="363">
        <f>I45/K45</f>
        <v>0.25880663460072151</v>
      </c>
      <c r="J46" s="360">
        <f>J45/K45</f>
        <v>0.74119336539927849</v>
      </c>
      <c r="K46" s="364">
        <f>+K45/K$57</f>
        <v>3.9758965688545471E-2</v>
      </c>
      <c r="P46" s="55"/>
      <c r="Q46" s="54"/>
      <c r="R46" s="54"/>
      <c r="S46" s="53"/>
    </row>
    <row r="47" spans="2:24" ht="18.75" customHeight="1">
      <c r="B47" s="31" t="s">
        <v>18</v>
      </c>
      <c r="C47" s="365">
        <f>+S29</f>
        <v>11893.573646876344</v>
      </c>
      <c r="D47" s="357"/>
      <c r="E47" s="354">
        <f>SUM(C47:D47)</f>
        <v>11893.573646876344</v>
      </c>
      <c r="F47" s="365">
        <f>+P29</f>
        <v>8043.8617563238095</v>
      </c>
      <c r="G47" s="357">
        <f>+Q29</f>
        <v>54916.035434247417</v>
      </c>
      <c r="H47" s="355">
        <f>SUM(F47:G47)</f>
        <v>62959.897190571224</v>
      </c>
      <c r="I47" s="356">
        <f>C47+F47</f>
        <v>19937.435403200154</v>
      </c>
      <c r="J47" s="357">
        <f>G47</f>
        <v>54916.035434247417</v>
      </c>
      <c r="K47" s="358">
        <f>+I47+J47</f>
        <v>74853.470837447574</v>
      </c>
      <c r="P47" s="55"/>
      <c r="Q47" s="54"/>
      <c r="R47" s="54"/>
      <c r="S47" s="53"/>
    </row>
    <row r="48" spans="2:24" ht="18.75" customHeight="1">
      <c r="B48" s="165"/>
      <c r="C48" s="359">
        <f>+C47/E47</f>
        <v>1</v>
      </c>
      <c r="D48" s="360"/>
      <c r="E48" s="361">
        <f>+E47/K47</f>
        <v>0.15889141163145967</v>
      </c>
      <c r="F48" s="359">
        <f>+F47/H47</f>
        <v>0.12776167235432598</v>
      </c>
      <c r="G48" s="360">
        <f>G47/H47</f>
        <v>0.87223832764567399</v>
      </c>
      <c r="H48" s="362">
        <f>+H47/K47</f>
        <v>0.8411085883685403</v>
      </c>
      <c r="I48" s="363">
        <f>I47/K47</f>
        <v>0.26635285151301075</v>
      </c>
      <c r="J48" s="360">
        <f>J47/K47</f>
        <v>0.7336471484869892</v>
      </c>
      <c r="K48" s="364">
        <f>+K47/K$57</f>
        <v>1.6336253317052168E-2</v>
      </c>
      <c r="P48" s="55"/>
      <c r="Q48" s="54"/>
      <c r="R48" s="54"/>
      <c r="S48" s="53"/>
    </row>
    <row r="49" spans="2:20" ht="18.75" customHeight="1">
      <c r="B49" s="31" t="s">
        <v>19</v>
      </c>
      <c r="C49" s="365">
        <f>+S30</f>
        <v>1244.0403161335207</v>
      </c>
      <c r="D49" s="357"/>
      <c r="E49" s="354">
        <f>SUM(C49:D49)</f>
        <v>1244.0403161335207</v>
      </c>
      <c r="F49" s="365">
        <f>+P30</f>
        <v>124.83166985326079</v>
      </c>
      <c r="G49" s="357">
        <f>+Q30</f>
        <v>54265.995250286687</v>
      </c>
      <c r="H49" s="355">
        <f>SUM(F49:G49)</f>
        <v>54390.826920139945</v>
      </c>
      <c r="I49" s="356">
        <f>C49+F49</f>
        <v>1368.8719859867815</v>
      </c>
      <c r="J49" s="357">
        <f>G49</f>
        <v>54265.995250286687</v>
      </c>
      <c r="K49" s="358">
        <f>+I49+J49</f>
        <v>55634.867236273465</v>
      </c>
      <c r="P49" s="55"/>
      <c r="Q49" s="54"/>
      <c r="R49" s="54"/>
      <c r="S49" s="53"/>
    </row>
    <row r="50" spans="2:20" ht="18.75" customHeight="1">
      <c r="B50" s="165"/>
      <c r="C50" s="359">
        <f>+C49/E49</f>
        <v>1</v>
      </c>
      <c r="D50" s="360"/>
      <c r="E50" s="361">
        <f>+E49/K49</f>
        <v>2.2360803178522137E-2</v>
      </c>
      <c r="F50" s="359">
        <f>+F49/H49</f>
        <v>2.2950868174250513E-3</v>
      </c>
      <c r="G50" s="360">
        <f>G49/H49</f>
        <v>0.99770491318257504</v>
      </c>
      <c r="H50" s="362">
        <f>+H49/K49</f>
        <v>0.97763919682147793</v>
      </c>
      <c r="I50" s="363">
        <f>I49/K49</f>
        <v>2.4604570011345125E-2</v>
      </c>
      <c r="J50" s="360">
        <f>J49/K49</f>
        <v>0.97539542998865492</v>
      </c>
      <c r="K50" s="364">
        <f>+K49/K$57</f>
        <v>1.214192574190753E-2</v>
      </c>
      <c r="P50" s="55"/>
      <c r="Q50" s="54"/>
      <c r="R50" s="54"/>
      <c r="S50" s="53"/>
      <c r="T50" s="47"/>
    </row>
    <row r="51" spans="2:20" ht="18.75" customHeight="1">
      <c r="B51" s="31" t="s">
        <v>20</v>
      </c>
      <c r="C51" s="365">
        <f>+S31</f>
        <v>1904.9114505374307</v>
      </c>
      <c r="D51" s="357"/>
      <c r="E51" s="354">
        <f>SUM(C51:D51)</f>
        <v>1904.9114505374307</v>
      </c>
      <c r="F51" s="365">
        <f>+P31</f>
        <v>1812.3249094145376</v>
      </c>
      <c r="G51" s="357">
        <f>+Q31</f>
        <v>37354.730561787808</v>
      </c>
      <c r="H51" s="355">
        <f>SUM(F51:G51)</f>
        <v>39167.055471202344</v>
      </c>
      <c r="I51" s="356">
        <f>C51+F51</f>
        <v>3717.2363599519686</v>
      </c>
      <c r="J51" s="357">
        <f>G51</f>
        <v>37354.730561787808</v>
      </c>
      <c r="K51" s="358">
        <f>+I51+J51</f>
        <v>41071.966921739775</v>
      </c>
      <c r="P51" s="55"/>
      <c r="Q51" s="54"/>
      <c r="R51" s="54"/>
      <c r="S51" s="53"/>
      <c r="T51" s="23"/>
    </row>
    <row r="52" spans="2:20" ht="18.75" customHeight="1">
      <c r="B52" s="165"/>
      <c r="C52" s="359">
        <f>+C51/E51</f>
        <v>1</v>
      </c>
      <c r="D52" s="360"/>
      <c r="E52" s="361">
        <f>+E51/K51</f>
        <v>4.6379844777512794E-2</v>
      </c>
      <c r="F52" s="359">
        <f>+F51/H51</f>
        <v>4.6271666011427723E-2</v>
      </c>
      <c r="G52" s="360">
        <f>G51/H51</f>
        <v>0.95372833398857237</v>
      </c>
      <c r="H52" s="362">
        <f>+H51/K51</f>
        <v>0.95362015522248722</v>
      </c>
      <c r="I52" s="363">
        <f>I51/K51</f>
        <v>9.0505438101733587E-2</v>
      </c>
      <c r="J52" s="360">
        <f>J51/K51</f>
        <v>0.9094945618982665</v>
      </c>
      <c r="K52" s="364">
        <f>+K51/K$57</f>
        <v>8.9636732720142671E-3</v>
      </c>
      <c r="N52" s="54"/>
      <c r="O52" s="48"/>
      <c r="P52" s="54"/>
      <c r="Q52" s="54"/>
      <c r="R52" s="54"/>
      <c r="S52" s="56"/>
      <c r="T52" s="23"/>
    </row>
    <row r="53" spans="2:20" ht="18.75" customHeight="1">
      <c r="B53" s="378" t="s">
        <v>21</v>
      </c>
      <c r="C53" s="379">
        <f>+S32</f>
        <v>4227.2752016475415</v>
      </c>
      <c r="D53" s="380"/>
      <c r="E53" s="381">
        <f>SUM(C53:D53)</f>
        <v>4227.2752016475415</v>
      </c>
      <c r="F53" s="379">
        <f>+P32</f>
        <v>1451.6238756165947</v>
      </c>
      <c r="G53" s="380">
        <f>+Q32</f>
        <v>20948.731554946018</v>
      </c>
      <c r="H53" s="382">
        <f>SUM(F53:G53)</f>
        <v>22400.355430562613</v>
      </c>
      <c r="I53" s="383">
        <f>C53+F53</f>
        <v>5678.8990772641364</v>
      </c>
      <c r="J53" s="380">
        <f>G53</f>
        <v>20948.731554946018</v>
      </c>
      <c r="K53" s="384">
        <f>+I53+J53</f>
        <v>26627.630632210155</v>
      </c>
      <c r="N53" s="54"/>
      <c r="O53" s="54"/>
      <c r="P53" s="55"/>
      <c r="Q53" s="54"/>
      <c r="R53" s="54"/>
      <c r="S53" s="56"/>
      <c r="T53" s="23"/>
    </row>
    <row r="54" spans="2:20" ht="18.75" customHeight="1">
      <c r="B54" s="165"/>
      <c r="C54" s="359">
        <f>+C53/E53</f>
        <v>1</v>
      </c>
      <c r="D54" s="360"/>
      <c r="E54" s="361">
        <f>+E53/K53</f>
        <v>0.15875521408705479</v>
      </c>
      <c r="F54" s="359">
        <f>+F53/H53</f>
        <v>6.4803609037204252E-2</v>
      </c>
      <c r="G54" s="360">
        <f>G53/H53</f>
        <v>0.93519639096279572</v>
      </c>
      <c r="H54" s="362">
        <f>+H53/K53</f>
        <v>0.84124478591294516</v>
      </c>
      <c r="I54" s="363">
        <f>I53/K53</f>
        <v>0.2132709122979439</v>
      </c>
      <c r="J54" s="360">
        <f>J53/K53</f>
        <v>0.78672908770205607</v>
      </c>
      <c r="K54" s="364">
        <f>+K53/K$57</f>
        <v>5.811296582162815E-3</v>
      </c>
      <c r="N54" s="54"/>
      <c r="O54" s="54"/>
      <c r="P54" s="54"/>
      <c r="Q54" s="54"/>
      <c r="R54" s="54"/>
      <c r="S54" s="56"/>
      <c r="T54" s="23"/>
    </row>
    <row r="55" spans="2:20" ht="18.75" customHeight="1">
      <c r="B55" s="31" t="s">
        <v>22</v>
      </c>
      <c r="C55" s="366">
        <f>+S33</f>
        <v>2552.4704086771167</v>
      </c>
      <c r="D55" s="357"/>
      <c r="E55" s="354">
        <f>SUM(C55:D55)</f>
        <v>2552.4704086771167</v>
      </c>
      <c r="F55" s="366">
        <f>+P33</f>
        <v>315.5331501175084</v>
      </c>
      <c r="G55" s="357">
        <f>+Q33</f>
        <v>52534.63707401821</v>
      </c>
      <c r="H55" s="355">
        <f>SUM(F55:G55)</f>
        <v>52850.17022413572</v>
      </c>
      <c r="I55" s="356">
        <f>C55+F55</f>
        <v>2868.003558794625</v>
      </c>
      <c r="J55" s="357">
        <f>G55</f>
        <v>52534.63707401821</v>
      </c>
      <c r="K55" s="358">
        <f>+I55+J55</f>
        <v>55402.640632812836</v>
      </c>
      <c r="N55" s="54"/>
      <c r="O55" s="54"/>
      <c r="P55" s="54"/>
      <c r="Q55" s="54"/>
      <c r="R55" s="54"/>
      <c r="S55" s="56"/>
      <c r="T55" s="23"/>
    </row>
    <row r="56" spans="2:20" ht="18.75" customHeight="1" thickBot="1">
      <c r="B56" s="30"/>
      <c r="C56" s="385">
        <f>+C55/E55</f>
        <v>1</v>
      </c>
      <c r="D56" s="386"/>
      <c r="E56" s="387">
        <f>+E55/K55</f>
        <v>4.6071277100199939E-2</v>
      </c>
      <c r="F56" s="385">
        <f>+F55/H55</f>
        <v>5.9703336579493187E-3</v>
      </c>
      <c r="G56" s="386">
        <f>G55/H55</f>
        <v>0.9940296663420507</v>
      </c>
      <c r="H56" s="388">
        <f>+H55/K55</f>
        <v>0.95392872289980002</v>
      </c>
      <c r="I56" s="389">
        <f>I55/K55</f>
        <v>5.176654986181322E-2</v>
      </c>
      <c r="J56" s="386">
        <f>J55/K55</f>
        <v>0.94823345013818672</v>
      </c>
      <c r="K56" s="390">
        <f>+K55/K$57</f>
        <v>1.2091243888699548E-2</v>
      </c>
      <c r="N56" s="54"/>
      <c r="O56" s="54"/>
      <c r="P56" s="54"/>
      <c r="Q56" s="54"/>
      <c r="R56" s="54"/>
      <c r="S56" s="56"/>
      <c r="T56" s="23"/>
    </row>
    <row r="57" spans="2:20" ht="23.25" customHeight="1" thickTop="1">
      <c r="B57" s="31" t="s">
        <v>23</v>
      </c>
      <c r="C57" s="367">
        <f>SUM(C7,C9,C11,C13,C15,C17,C19,C21,C23,C25,C27,C29,C31,C33,C35,C37,C39,C41,C43,C45,C47,C49,C51,C53,C55)</f>
        <v>1404419.9004728331</v>
      </c>
      <c r="D57" s="368"/>
      <c r="E57" s="369">
        <f>SUM(E7,E9,E11,E13,E15,E17,E19,E21,E23,E25,E27,E29,E31,E33,E35,E37,E39,E41,E43,E45,E47,E49,E51,E53,E55)</f>
        <v>1404419.9004728331</v>
      </c>
      <c r="F57" s="367">
        <f>SUM(F7,F9,F11,F13,F15,F17,F19,F21,F23,F25,F27,F29,F31,F33,F35,F37,F39,F41,F43,F45,F47,F49,F51,F53,F55)</f>
        <v>214148.21157357108</v>
      </c>
      <c r="G57" s="370">
        <f>SUM(G7,G9,G11,G13,G15,G17,G19,G21,G23,G25,G27,G29,G31,G33,G35,G37,G39,G41,G43,G45,G47,G49,G51,G53,G55)</f>
        <v>2963478.2963129566</v>
      </c>
      <c r="H57" s="369">
        <f>SUM(F57:G57)</f>
        <v>3177626.5078865276</v>
      </c>
      <c r="I57" s="371">
        <f>SUM(I7,I9,I11,I13,I15,I17,I19,I21,I23,I25,I27,I29,I31,I33,I35,I37,I39,I41,I43,I45,I47,I49,I51,I53,I55)</f>
        <v>1618568.1120464043</v>
      </c>
      <c r="J57" s="370">
        <f>SUM(J7,J9,J11,J13,J15,J17,J19,J21,J23,J25,J27,J29,J31,J33,J35,J37,J39,J41,J43,J45,J47,J49,J51,J53,J55)</f>
        <v>2963478.2963129566</v>
      </c>
      <c r="K57" s="372">
        <f>SUM(I57:J57)</f>
        <v>4582046.4083593609</v>
      </c>
      <c r="P57" s="54"/>
      <c r="Q57" s="54"/>
      <c r="R57" s="54"/>
      <c r="S57" s="56"/>
      <c r="T57" s="39"/>
    </row>
    <row r="58" spans="2:20" ht="18.75" customHeight="1" thickBot="1">
      <c r="B58" s="32"/>
      <c r="C58" s="373">
        <f>C57/E57</f>
        <v>1</v>
      </c>
      <c r="D58" s="374"/>
      <c r="E58" s="375">
        <f>E57/K57</f>
        <v>0.30650494894827945</v>
      </c>
      <c r="F58" s="373">
        <f>F57/H57</f>
        <v>6.7392505394223715E-2</v>
      </c>
      <c r="G58" s="374">
        <f>G57/H57</f>
        <v>0.9326074946057763</v>
      </c>
      <c r="H58" s="375">
        <f>H57/K57</f>
        <v>0.69349505105172049</v>
      </c>
      <c r="I58" s="376">
        <f>I57/K57</f>
        <v>0.35324131791714997</v>
      </c>
      <c r="J58" s="374">
        <f>J57/K57</f>
        <v>0.64675868208285003</v>
      </c>
      <c r="K58" s="377"/>
      <c r="Q58" s="54"/>
      <c r="R58" s="54"/>
      <c r="S58" s="56"/>
      <c r="T58" s="39"/>
    </row>
    <row r="59" spans="2:20">
      <c r="B59" s="13"/>
      <c r="C59" s="13"/>
      <c r="D59" s="13"/>
      <c r="E59" s="13"/>
      <c r="F59" s="13"/>
      <c r="G59" s="13"/>
      <c r="H59" s="13"/>
      <c r="I59" s="13"/>
      <c r="J59" s="13"/>
      <c r="K59" s="13"/>
      <c r="Q59" s="54"/>
      <c r="R59" s="54"/>
      <c r="S59" s="56"/>
      <c r="T59" s="39"/>
    </row>
    <row r="60" spans="2:20">
      <c r="B60" s="10" t="s">
        <v>55</v>
      </c>
      <c r="C60" s="10"/>
      <c r="D60" s="10"/>
      <c r="E60" s="10"/>
      <c r="F60" s="10"/>
      <c r="G60" s="10"/>
      <c r="H60" s="10"/>
      <c r="I60" s="10"/>
      <c r="J60" s="10"/>
      <c r="K60" s="10"/>
      <c r="Q60" s="54"/>
      <c r="R60" s="54"/>
      <c r="S60" s="56"/>
      <c r="T60" s="23"/>
    </row>
    <row r="61" spans="2:20">
      <c r="B61" s="13"/>
      <c r="C61" s="13"/>
      <c r="D61" s="13"/>
      <c r="E61" s="13"/>
      <c r="F61" s="13"/>
      <c r="G61" s="13"/>
      <c r="H61" s="13"/>
      <c r="I61" s="10"/>
      <c r="J61" s="13"/>
      <c r="K61" s="10"/>
      <c r="Q61" s="54"/>
      <c r="R61" s="54"/>
      <c r="S61" s="56"/>
    </row>
    <row r="62" spans="2:20" ht="16.5">
      <c r="B62" s="62" t="s">
        <v>83</v>
      </c>
      <c r="C62" s="10"/>
      <c r="D62" s="10"/>
      <c r="E62" s="10"/>
      <c r="F62" s="10"/>
      <c r="G62" s="10"/>
      <c r="H62" s="10"/>
      <c r="I62" s="10"/>
      <c r="J62" s="10"/>
      <c r="K62" s="10"/>
      <c r="L62" s="180"/>
      <c r="Q62" s="54"/>
      <c r="R62" s="54"/>
    </row>
    <row r="63" spans="2:20" ht="16.5">
      <c r="B63" s="62" t="s">
        <v>84</v>
      </c>
      <c r="C63" s="13"/>
      <c r="D63" s="13"/>
      <c r="E63" s="13"/>
      <c r="F63" s="13"/>
      <c r="G63" s="13"/>
      <c r="H63" s="13"/>
      <c r="I63" s="13"/>
      <c r="J63" s="13"/>
      <c r="K63" s="10"/>
      <c r="Q63" s="54"/>
      <c r="R63" s="54"/>
      <c r="S63" s="63"/>
    </row>
    <row r="64" spans="2:20" ht="16.5">
      <c r="B64" s="64" t="s">
        <v>85</v>
      </c>
      <c r="C64" s="10"/>
      <c r="D64" s="10"/>
      <c r="E64" s="10"/>
      <c r="F64" s="10"/>
      <c r="G64" s="10"/>
      <c r="H64" s="10"/>
      <c r="I64" s="10"/>
      <c r="J64" s="10"/>
      <c r="K64" s="10"/>
      <c r="Q64" s="54"/>
      <c r="R64" s="54"/>
      <c r="S64" s="63"/>
    </row>
    <row r="65" spans="2:26" ht="16.5">
      <c r="B65" s="62" t="s">
        <v>86</v>
      </c>
      <c r="C65" s="13"/>
      <c r="D65" s="13"/>
      <c r="E65" s="13"/>
      <c r="F65" s="13"/>
      <c r="G65" s="13"/>
      <c r="H65" s="13"/>
      <c r="I65" s="10"/>
      <c r="J65" s="13"/>
      <c r="K65" s="13"/>
      <c r="Q65" s="54"/>
      <c r="R65" s="54"/>
      <c r="S65" s="63"/>
    </row>
    <row r="66" spans="2:26" ht="18">
      <c r="B66" s="42"/>
      <c r="C66" s="10"/>
      <c r="D66" s="10"/>
      <c r="E66" s="10"/>
      <c r="F66" s="10"/>
      <c r="G66" s="10"/>
      <c r="H66" s="10"/>
      <c r="I66" s="10"/>
      <c r="J66" s="10"/>
      <c r="K66" s="10"/>
      <c r="Q66" s="54"/>
      <c r="R66" s="55"/>
      <c r="S66" s="63"/>
    </row>
    <row r="67" spans="2:26">
      <c r="B67" s="13"/>
      <c r="C67" s="13"/>
      <c r="D67" s="13"/>
      <c r="E67" s="13"/>
      <c r="F67" s="13"/>
      <c r="G67" s="13"/>
      <c r="H67" s="13"/>
      <c r="I67" s="13"/>
      <c r="J67" s="13"/>
      <c r="K67" s="13"/>
      <c r="N67" s="54"/>
      <c r="O67" s="65"/>
      <c r="P67" s="54"/>
      <c r="Q67" s="54"/>
      <c r="R67" s="54"/>
    </row>
    <row r="68" spans="2:26">
      <c r="B68" s="10"/>
      <c r="C68" s="10"/>
      <c r="D68" s="10"/>
      <c r="E68" s="10"/>
      <c r="F68" s="10"/>
      <c r="G68" s="10"/>
      <c r="H68" s="10"/>
      <c r="I68" s="10"/>
      <c r="J68" s="10"/>
      <c r="K68" s="10"/>
      <c r="N68" s="54"/>
      <c r="O68" s="450"/>
      <c r="P68" s="54"/>
      <c r="Q68" s="54"/>
      <c r="R68" s="54"/>
    </row>
    <row r="69" spans="2:26">
      <c r="B69" s="13"/>
      <c r="C69" s="13"/>
      <c r="D69" s="13"/>
      <c r="E69" s="13"/>
      <c r="F69" s="13"/>
      <c r="G69" s="13"/>
      <c r="H69" s="13"/>
      <c r="I69" s="66"/>
      <c r="J69" s="66"/>
      <c r="K69" s="66"/>
      <c r="L69" s="66"/>
      <c r="M69" s="67"/>
      <c r="N69" s="54"/>
      <c r="O69" s="65"/>
      <c r="P69" s="54"/>
      <c r="Q69" s="54"/>
      <c r="R69" s="54"/>
    </row>
    <row r="70" spans="2:26">
      <c r="B70" s="10"/>
      <c r="C70" s="10"/>
      <c r="D70" s="10"/>
      <c r="E70" s="10"/>
      <c r="F70" s="10"/>
      <c r="G70" s="13"/>
      <c r="H70" s="13"/>
      <c r="I70" s="68"/>
      <c r="J70" s="68"/>
      <c r="K70" s="68"/>
      <c r="L70" s="68"/>
      <c r="M70" s="69"/>
      <c r="N70" s="54"/>
      <c r="O70" s="65"/>
      <c r="P70" s="54"/>
      <c r="Q70" s="54"/>
      <c r="R70" s="54"/>
      <c r="T70" s="39"/>
    </row>
    <row r="71" spans="2:26">
      <c r="B71" s="13"/>
      <c r="C71" s="13"/>
      <c r="D71" s="13"/>
      <c r="E71" s="13"/>
      <c r="F71" s="13"/>
      <c r="G71" s="13"/>
      <c r="H71" s="13"/>
      <c r="I71" s="13"/>
      <c r="J71" s="13"/>
      <c r="K71" s="13"/>
      <c r="N71" s="54"/>
      <c r="O71" s="65"/>
      <c r="P71" s="54"/>
      <c r="Q71" s="72"/>
      <c r="R71" s="72"/>
    </row>
    <row r="72" spans="2:26">
      <c r="B72" s="10"/>
      <c r="C72" s="10"/>
      <c r="D72" s="10"/>
      <c r="E72" s="10"/>
      <c r="F72" s="10"/>
      <c r="G72" s="10"/>
      <c r="H72" s="10"/>
      <c r="I72" s="10"/>
      <c r="J72" s="10"/>
      <c r="K72" s="10"/>
      <c r="N72" s="70"/>
      <c r="O72" s="65"/>
      <c r="P72" s="54"/>
      <c r="Q72" s="72"/>
      <c r="R72" s="72"/>
    </row>
    <row r="73" spans="2:26">
      <c r="B73" s="13"/>
      <c r="C73" s="13"/>
      <c r="D73" s="13"/>
      <c r="E73" s="13"/>
      <c r="F73" s="13"/>
      <c r="G73" s="13"/>
      <c r="H73" s="13"/>
      <c r="I73" s="10"/>
      <c r="J73" s="13"/>
      <c r="K73" s="13"/>
      <c r="Q73" s="72"/>
      <c r="R73" s="72"/>
    </row>
    <row r="74" spans="2:26">
      <c r="B74" s="10"/>
      <c r="C74" s="10"/>
      <c r="D74" s="10"/>
      <c r="E74" s="10"/>
      <c r="F74" s="10"/>
      <c r="G74" s="10"/>
      <c r="H74" s="10"/>
      <c r="I74" s="10"/>
      <c r="J74" s="10"/>
      <c r="K74" s="10"/>
      <c r="M74" s="18"/>
      <c r="Q74" s="72"/>
      <c r="R74" s="72"/>
    </row>
    <row r="75" spans="2:26">
      <c r="B75" s="13"/>
      <c r="C75" s="13"/>
      <c r="D75" s="13"/>
      <c r="E75" s="13"/>
      <c r="F75" s="13"/>
      <c r="G75" s="13"/>
      <c r="H75" s="13"/>
      <c r="I75" s="13"/>
      <c r="J75" s="13"/>
      <c r="K75" s="13"/>
      <c r="M75" s="18"/>
      <c r="Q75" s="72"/>
      <c r="R75" s="72"/>
    </row>
    <row r="76" spans="2:26">
      <c r="B76" s="10"/>
      <c r="C76" s="10"/>
      <c r="D76" s="10"/>
      <c r="E76" s="10"/>
      <c r="F76" s="10"/>
      <c r="G76" s="10"/>
      <c r="H76" s="10"/>
      <c r="I76" s="10"/>
      <c r="J76" s="10"/>
      <c r="K76" s="10"/>
      <c r="M76" s="18"/>
      <c r="Q76" s="72"/>
      <c r="R76" s="72"/>
    </row>
    <row r="77" spans="2:26">
      <c r="B77" s="13"/>
      <c r="C77" s="13"/>
      <c r="D77" s="13"/>
      <c r="E77" s="13"/>
      <c r="F77" s="13"/>
      <c r="G77" s="13"/>
      <c r="H77" s="13"/>
      <c r="I77" s="10"/>
      <c r="J77" s="13"/>
      <c r="K77" s="13"/>
      <c r="M77" s="471"/>
      <c r="N77" s="471"/>
      <c r="O77" s="471"/>
      <c r="P77" s="471"/>
      <c r="Q77" s="467"/>
      <c r="R77" s="712"/>
      <c r="S77" s="712"/>
      <c r="T77" s="712"/>
      <c r="U77" s="712"/>
      <c r="V77" s="712"/>
      <c r="W77" s="712"/>
      <c r="X77" s="712"/>
      <c r="Y77" s="712"/>
      <c r="Z77" s="712"/>
    </row>
    <row r="78" spans="2:26" ht="12.75" customHeight="1">
      <c r="B78" s="10"/>
      <c r="C78" s="10"/>
      <c r="D78" s="10"/>
      <c r="E78" s="10"/>
      <c r="F78" s="10"/>
      <c r="G78" s="10"/>
      <c r="H78" s="10"/>
      <c r="I78" s="10"/>
      <c r="J78" s="10"/>
      <c r="K78" s="10"/>
      <c r="M78" s="471"/>
      <c r="N78" s="471"/>
      <c r="O78" s="471"/>
      <c r="P78" s="471"/>
      <c r="Q78" s="467"/>
      <c r="R78" s="712"/>
      <c r="S78" s="713"/>
      <c r="T78" s="713"/>
      <c r="U78" s="713"/>
      <c r="V78" s="713"/>
      <c r="W78" s="713"/>
      <c r="X78" s="713"/>
      <c r="Y78" s="713"/>
      <c r="Z78" s="713"/>
    </row>
    <row r="79" spans="2:26" ht="12.75" customHeight="1">
      <c r="B79" s="13"/>
      <c r="C79" s="13"/>
      <c r="D79" s="13"/>
      <c r="E79" s="13"/>
      <c r="F79" s="13"/>
      <c r="G79" s="13"/>
      <c r="H79" s="13"/>
      <c r="I79" s="13"/>
      <c r="J79" s="13"/>
      <c r="K79" s="13"/>
      <c r="M79" s="471"/>
      <c r="N79" s="471"/>
      <c r="O79" s="471" t="s">
        <v>68</v>
      </c>
      <c r="P79" s="471"/>
      <c r="Q79" s="467"/>
      <c r="R79" s="712"/>
      <c r="S79" s="713"/>
      <c r="T79" s="713"/>
      <c r="U79" s="713"/>
      <c r="V79" s="713"/>
      <c r="W79" s="713"/>
      <c r="X79" s="713"/>
      <c r="Y79" s="713"/>
      <c r="Z79" s="713"/>
    </row>
    <row r="80" spans="2:26">
      <c r="B80" s="10"/>
      <c r="C80" s="10"/>
      <c r="D80" s="10"/>
      <c r="E80" s="10"/>
      <c r="F80" s="10"/>
      <c r="G80" s="10"/>
      <c r="H80" s="10"/>
      <c r="I80" s="10"/>
      <c r="J80" s="10"/>
      <c r="K80" s="10"/>
      <c r="M80" s="471"/>
      <c r="N80" s="471" t="s">
        <v>12</v>
      </c>
      <c r="O80" s="483">
        <v>319628.19576677249</v>
      </c>
      <c r="P80" s="471"/>
      <c r="Q80" s="868"/>
      <c r="R80" s="715"/>
      <c r="S80" s="713"/>
      <c r="T80" s="713"/>
      <c r="U80" s="713"/>
      <c r="V80" s="713"/>
      <c r="W80" s="713"/>
      <c r="X80" s="713"/>
      <c r="Y80" s="713"/>
      <c r="Z80" s="713"/>
    </row>
    <row r="81" spans="2:26">
      <c r="B81" s="13"/>
      <c r="C81" s="13"/>
      <c r="D81" s="13"/>
      <c r="E81" s="13"/>
      <c r="F81" s="13"/>
      <c r="G81" s="13"/>
      <c r="H81" s="13"/>
      <c r="I81" s="10"/>
      <c r="J81" s="13"/>
      <c r="K81" s="13"/>
      <c r="M81" s="471"/>
      <c r="N81" s="471" t="s">
        <v>2</v>
      </c>
      <c r="O81" s="483">
        <v>225227.41089889366</v>
      </c>
      <c r="P81" s="471"/>
      <c r="Q81" s="868"/>
      <c r="R81" s="715"/>
      <c r="S81" s="713"/>
      <c r="T81" s="713"/>
      <c r="U81" s="713"/>
      <c r="V81" s="713"/>
      <c r="W81" s="713"/>
      <c r="X81" s="713"/>
      <c r="Y81" s="713"/>
      <c r="Z81" s="713"/>
    </row>
    <row r="82" spans="2:26">
      <c r="B82" s="10"/>
      <c r="C82" s="10"/>
      <c r="D82" s="10"/>
      <c r="E82" s="10"/>
      <c r="F82" s="10"/>
      <c r="G82" s="10"/>
      <c r="H82" s="10"/>
      <c r="I82" s="10"/>
      <c r="J82" s="10"/>
      <c r="K82" s="10"/>
      <c r="M82" s="471"/>
      <c r="N82" s="471" t="s">
        <v>15</v>
      </c>
      <c r="O82" s="483">
        <v>151214.74646591043</v>
      </c>
      <c r="P82" s="471"/>
      <c r="Q82" s="467"/>
      <c r="R82" s="715"/>
      <c r="S82" s="714"/>
      <c r="T82" s="714"/>
      <c r="U82" s="714"/>
      <c r="V82" s="714"/>
      <c r="W82" s="714"/>
      <c r="X82" s="714"/>
      <c r="Y82" s="714"/>
      <c r="Z82" s="714"/>
    </row>
    <row r="83" spans="2:26">
      <c r="B83" s="13"/>
      <c r="C83" s="13"/>
      <c r="D83" s="13"/>
      <c r="E83" s="13"/>
      <c r="F83" s="13"/>
      <c r="G83" s="13"/>
      <c r="H83" s="13"/>
      <c r="I83" s="13"/>
      <c r="J83" s="13"/>
      <c r="K83" s="13"/>
      <c r="M83" s="471"/>
      <c r="N83" s="471" t="s">
        <v>5</v>
      </c>
      <c r="O83" s="483">
        <v>116347.495496697</v>
      </c>
      <c r="P83" s="471"/>
      <c r="Q83" s="866"/>
      <c r="R83" s="715"/>
      <c r="S83" s="691"/>
      <c r="T83" s="691"/>
      <c r="U83" s="691"/>
      <c r="V83" s="691"/>
      <c r="W83" s="691"/>
      <c r="X83" s="691"/>
      <c r="Y83" s="691"/>
      <c r="Z83" s="691"/>
    </row>
    <row r="84" spans="2:26">
      <c r="B84" s="10"/>
      <c r="C84" s="10"/>
      <c r="D84" s="10"/>
      <c r="E84" s="10"/>
      <c r="F84" s="10"/>
      <c r="G84" s="10"/>
      <c r="H84" s="10"/>
      <c r="I84" s="10"/>
      <c r="J84" s="10"/>
      <c r="K84" s="10"/>
      <c r="M84" s="471"/>
      <c r="N84" s="471" t="s">
        <v>1</v>
      </c>
      <c r="O84" s="483">
        <v>104623.19214901338</v>
      </c>
      <c r="P84" s="471"/>
      <c r="Q84" s="866"/>
      <c r="R84" s="712"/>
      <c r="S84" s="691"/>
      <c r="T84" s="691"/>
      <c r="U84" s="691"/>
      <c r="V84" s="691"/>
      <c r="W84" s="691"/>
      <c r="X84" s="691"/>
      <c r="Y84" s="691"/>
      <c r="Z84" s="691"/>
    </row>
    <row r="85" spans="2:26">
      <c r="B85" s="13"/>
      <c r="C85" s="13"/>
      <c r="D85" s="13"/>
      <c r="E85" s="13"/>
      <c r="F85" s="13"/>
      <c r="G85" s="13"/>
      <c r="H85" s="13"/>
      <c r="I85" s="10"/>
      <c r="J85" s="13"/>
      <c r="K85" s="13"/>
      <c r="M85" s="471"/>
      <c r="N85" s="471" t="s">
        <v>8</v>
      </c>
      <c r="O85" s="483">
        <v>102485.23234832124</v>
      </c>
      <c r="P85" s="471"/>
      <c r="Q85" s="467"/>
      <c r="R85" s="715"/>
      <c r="S85" s="691"/>
      <c r="T85" s="691"/>
      <c r="U85" s="691"/>
      <c r="V85" s="691"/>
      <c r="W85" s="691"/>
      <c r="X85" s="691"/>
      <c r="Y85" s="691"/>
      <c r="Z85" s="691"/>
    </row>
    <row r="86" spans="2:26">
      <c r="B86" s="10"/>
      <c r="C86" s="10"/>
      <c r="D86" s="10"/>
      <c r="E86" s="10"/>
      <c r="F86" s="10"/>
      <c r="G86" s="10"/>
      <c r="H86" s="10"/>
      <c r="I86" s="10"/>
      <c r="J86" s="10"/>
      <c r="K86" s="10"/>
      <c r="M86" s="471"/>
      <c r="N86" s="471" t="s">
        <v>48</v>
      </c>
      <c r="O86" s="483">
        <f>O87-SUM(O80:O85)</f>
        <v>384893.62734722474</v>
      </c>
      <c r="P86" s="471"/>
      <c r="Q86" s="868"/>
      <c r="R86" s="715"/>
      <c r="S86" s="691"/>
      <c r="T86" s="691"/>
      <c r="U86" s="691"/>
      <c r="V86" s="691"/>
      <c r="W86" s="691"/>
      <c r="X86" s="691"/>
      <c r="Y86" s="691"/>
      <c r="Z86" s="691"/>
    </row>
    <row r="87" spans="2:26">
      <c r="B87" s="13"/>
      <c r="C87" s="13"/>
      <c r="D87" s="13"/>
      <c r="E87" s="13"/>
      <c r="F87" s="13"/>
      <c r="G87" s="13"/>
      <c r="H87" s="13"/>
      <c r="I87" s="13"/>
      <c r="J87" s="13"/>
      <c r="K87" s="13"/>
      <c r="M87" s="471"/>
      <c r="N87" s="471"/>
      <c r="O87" s="484">
        <f>E57</f>
        <v>1404419.9004728331</v>
      </c>
      <c r="P87" s="471"/>
      <c r="Q87" s="467"/>
      <c r="R87" s="712"/>
      <c r="S87" s="691"/>
      <c r="T87" s="691"/>
      <c r="U87" s="691"/>
      <c r="V87" s="691"/>
      <c r="W87" s="691"/>
      <c r="X87" s="691"/>
      <c r="Y87" s="691"/>
      <c r="Z87" s="691"/>
    </row>
    <row r="88" spans="2:26">
      <c r="B88" s="13"/>
      <c r="C88" s="13"/>
      <c r="D88" s="13"/>
      <c r="E88" s="13"/>
      <c r="F88" s="13"/>
      <c r="G88" s="13"/>
      <c r="H88" s="13"/>
      <c r="I88" s="13"/>
      <c r="J88" s="13"/>
      <c r="K88" s="13"/>
      <c r="M88" s="471"/>
      <c r="N88" s="471"/>
      <c r="O88" s="484"/>
      <c r="P88" s="471"/>
      <c r="Q88" s="868"/>
      <c r="R88" s="715"/>
      <c r="S88" s="691"/>
      <c r="T88" s="691"/>
      <c r="U88" s="691"/>
      <c r="V88" s="691"/>
      <c r="W88" s="691"/>
      <c r="X88" s="691"/>
      <c r="Y88" s="691"/>
      <c r="Z88" s="691"/>
    </row>
    <row r="89" spans="2:26">
      <c r="B89" s="13"/>
      <c r="C89" s="13"/>
      <c r="D89" s="13"/>
      <c r="E89" s="13"/>
      <c r="F89" s="13"/>
      <c r="G89" s="13"/>
      <c r="H89" s="13"/>
      <c r="I89" s="13"/>
      <c r="J89" s="13"/>
      <c r="K89" s="13"/>
      <c r="M89" s="471"/>
      <c r="N89" s="471"/>
      <c r="O89" s="484"/>
      <c r="P89" s="471"/>
      <c r="Q89" s="700"/>
      <c r="R89" s="715"/>
      <c r="S89" s="691"/>
      <c r="T89" s="691"/>
      <c r="U89" s="691"/>
      <c r="V89" s="691"/>
      <c r="W89" s="691"/>
      <c r="X89" s="691"/>
      <c r="Y89" s="691"/>
      <c r="Z89" s="691"/>
    </row>
    <row r="90" spans="2:26">
      <c r="B90" s="10"/>
      <c r="C90" s="10"/>
      <c r="D90" s="10"/>
      <c r="E90" s="10"/>
      <c r="F90" s="10"/>
      <c r="G90" s="10"/>
      <c r="H90" s="10"/>
      <c r="I90" s="10"/>
      <c r="J90" s="10"/>
      <c r="K90" s="10"/>
      <c r="M90" s="471"/>
      <c r="N90" s="471"/>
      <c r="O90" s="471"/>
      <c r="P90" s="471"/>
      <c r="Q90" s="467"/>
      <c r="R90" s="715"/>
      <c r="S90" s="691"/>
      <c r="T90" s="691"/>
      <c r="U90" s="691"/>
      <c r="V90" s="691"/>
      <c r="W90" s="691"/>
      <c r="X90" s="691"/>
      <c r="Y90" s="691"/>
      <c r="Z90" s="691"/>
    </row>
    <row r="91" spans="2:26">
      <c r="B91" s="13"/>
      <c r="C91" s="13"/>
      <c r="D91" s="13"/>
      <c r="E91" s="13"/>
      <c r="F91" s="13"/>
      <c r="G91" s="13"/>
      <c r="H91" s="13"/>
      <c r="I91" s="10"/>
      <c r="J91" s="13"/>
      <c r="K91" s="13"/>
      <c r="M91" s="471"/>
      <c r="N91" s="471"/>
      <c r="O91" s="471"/>
      <c r="P91" s="471"/>
      <c r="Q91" s="471"/>
      <c r="R91" s="715"/>
      <c r="S91" s="691"/>
      <c r="T91" s="691"/>
      <c r="U91" s="691"/>
      <c r="V91" s="691"/>
      <c r="W91" s="691"/>
      <c r="X91" s="691"/>
      <c r="Y91" s="691"/>
      <c r="Z91" s="691"/>
    </row>
    <row r="92" spans="2:26">
      <c r="B92" s="10"/>
      <c r="C92" s="10"/>
      <c r="D92" s="10"/>
      <c r="E92" s="10"/>
      <c r="F92" s="10"/>
      <c r="G92" s="10"/>
      <c r="H92" s="10"/>
      <c r="I92" s="10"/>
      <c r="J92" s="10"/>
      <c r="K92" s="10"/>
      <c r="M92" s="471"/>
      <c r="N92" s="471"/>
      <c r="O92" s="471"/>
      <c r="P92" s="471"/>
      <c r="Q92" s="471"/>
      <c r="R92" s="715"/>
      <c r="S92" s="691"/>
      <c r="T92" s="691"/>
      <c r="U92" s="691"/>
      <c r="V92" s="691"/>
      <c r="W92" s="691"/>
      <c r="X92" s="691"/>
      <c r="Y92" s="691"/>
      <c r="Z92" s="691"/>
    </row>
    <row r="93" spans="2:26">
      <c r="B93" s="13"/>
      <c r="C93" s="13"/>
      <c r="D93" s="13"/>
      <c r="E93" s="13"/>
      <c r="F93" s="13"/>
      <c r="G93" s="13"/>
      <c r="H93" s="13"/>
      <c r="I93" s="13"/>
      <c r="J93" s="13"/>
      <c r="K93" s="13"/>
      <c r="M93" s="471"/>
      <c r="N93" s="471"/>
      <c r="O93" s="471"/>
      <c r="P93" s="471"/>
      <c r="Q93" s="471"/>
      <c r="R93" s="715"/>
      <c r="S93" s="691"/>
      <c r="T93" s="691"/>
      <c r="U93" s="691"/>
      <c r="V93" s="691"/>
      <c r="W93" s="691"/>
      <c r="X93" s="691"/>
      <c r="Y93" s="691"/>
      <c r="Z93" s="691"/>
    </row>
    <row r="94" spans="2:26">
      <c r="B94" s="10"/>
      <c r="C94" s="10"/>
      <c r="D94" s="10"/>
      <c r="E94" s="10"/>
      <c r="F94" s="10"/>
      <c r="G94" s="10"/>
      <c r="H94" s="10"/>
      <c r="I94" s="10"/>
      <c r="J94" s="10"/>
      <c r="K94" s="10"/>
      <c r="M94" s="471"/>
      <c r="N94" s="471"/>
      <c r="O94" s="471"/>
      <c r="P94" s="471"/>
      <c r="Q94" s="471"/>
      <c r="R94" s="715"/>
      <c r="S94" s="691"/>
      <c r="T94" s="691"/>
      <c r="U94" s="691"/>
      <c r="V94" s="691"/>
      <c r="W94" s="691"/>
      <c r="X94" s="691"/>
      <c r="Y94" s="691"/>
      <c r="Z94" s="691"/>
    </row>
    <row r="95" spans="2:26">
      <c r="B95" s="13"/>
      <c r="C95" s="13"/>
      <c r="D95" s="13"/>
      <c r="E95" s="13"/>
      <c r="F95" s="13"/>
      <c r="G95" s="13"/>
      <c r="H95" s="13"/>
      <c r="I95" s="10"/>
      <c r="J95" s="13"/>
      <c r="K95" s="13"/>
      <c r="M95" s="471"/>
      <c r="N95" s="471"/>
      <c r="O95" s="471"/>
      <c r="P95" s="471"/>
      <c r="Q95" s="868"/>
      <c r="R95" s="715"/>
      <c r="S95" s="691"/>
      <c r="T95" s="691"/>
      <c r="U95" s="691"/>
      <c r="V95" s="691"/>
      <c r="W95" s="691"/>
      <c r="X95" s="691"/>
      <c r="Y95" s="691"/>
      <c r="Z95" s="691"/>
    </row>
    <row r="96" spans="2:26">
      <c r="B96" s="10"/>
      <c r="C96" s="10"/>
      <c r="D96" s="10"/>
      <c r="E96" s="10"/>
      <c r="F96" s="10"/>
      <c r="G96" s="10"/>
      <c r="H96" s="10"/>
      <c r="I96" s="10"/>
      <c r="J96" s="10"/>
      <c r="K96" s="10"/>
      <c r="M96" s="471"/>
      <c r="N96" s="471"/>
      <c r="O96" s="471"/>
      <c r="P96" s="471"/>
      <c r="Q96" s="467"/>
      <c r="R96" s="715"/>
      <c r="S96" s="691"/>
      <c r="T96" s="691"/>
      <c r="U96" s="691"/>
      <c r="V96" s="691"/>
      <c r="W96" s="691"/>
      <c r="X96" s="691"/>
      <c r="Y96" s="691"/>
      <c r="Z96" s="691"/>
    </row>
    <row r="97" spans="2:26">
      <c r="B97" s="13"/>
      <c r="C97" s="13"/>
      <c r="D97" s="13"/>
      <c r="E97" s="13"/>
      <c r="F97" s="13"/>
      <c r="G97" s="13"/>
      <c r="H97" s="13"/>
      <c r="I97" s="13"/>
      <c r="J97" s="13"/>
      <c r="K97" s="13"/>
      <c r="M97" s="471"/>
      <c r="N97" s="471"/>
      <c r="O97" s="471"/>
      <c r="P97" s="471"/>
      <c r="Q97" s="868"/>
      <c r="R97" s="715"/>
      <c r="S97" s="691"/>
      <c r="T97" s="691"/>
      <c r="U97" s="691"/>
      <c r="V97" s="691"/>
      <c r="W97" s="691"/>
      <c r="X97" s="691"/>
      <c r="Y97" s="691"/>
      <c r="Z97" s="691"/>
    </row>
    <row r="98" spans="2:26">
      <c r="B98" s="10"/>
      <c r="C98" s="10"/>
      <c r="D98" s="10"/>
      <c r="E98" s="10"/>
      <c r="F98" s="10"/>
      <c r="G98" s="10"/>
      <c r="H98" s="10"/>
      <c r="I98" s="10"/>
      <c r="J98" s="10"/>
      <c r="K98" s="10"/>
      <c r="M98" s="471"/>
      <c r="N98" s="471"/>
      <c r="O98" s="471"/>
      <c r="P98" s="471"/>
      <c r="Q98" s="866"/>
      <c r="R98" s="715"/>
      <c r="S98" s="691"/>
      <c r="T98" s="691"/>
      <c r="U98" s="691"/>
      <c r="V98" s="691"/>
      <c r="W98" s="691"/>
      <c r="X98" s="691"/>
      <c r="Y98" s="691"/>
      <c r="Z98" s="691"/>
    </row>
    <row r="99" spans="2:26">
      <c r="B99" s="13"/>
      <c r="C99" s="13"/>
      <c r="D99" s="13"/>
      <c r="E99" s="13"/>
      <c r="F99" s="13"/>
      <c r="G99" s="13"/>
      <c r="H99" s="13"/>
      <c r="I99" s="10"/>
      <c r="J99" s="13"/>
      <c r="K99" s="13"/>
      <c r="M99" s="471"/>
      <c r="N99" s="471"/>
      <c r="O99" s="471"/>
      <c r="P99" s="471"/>
      <c r="Q99" s="471"/>
      <c r="R99" s="715"/>
      <c r="S99" s="691"/>
      <c r="T99" s="691"/>
      <c r="U99" s="691"/>
      <c r="V99" s="691"/>
      <c r="W99" s="691"/>
      <c r="X99" s="691"/>
      <c r="Y99" s="691"/>
      <c r="Z99" s="691"/>
    </row>
    <row r="100" spans="2:26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M100" s="471"/>
      <c r="N100" s="471"/>
      <c r="O100" s="471"/>
      <c r="P100" s="471"/>
      <c r="Q100" s="866"/>
      <c r="R100" s="715"/>
      <c r="S100" s="691"/>
      <c r="T100" s="691"/>
      <c r="U100" s="691"/>
      <c r="V100" s="691"/>
      <c r="W100" s="691"/>
      <c r="X100" s="691"/>
      <c r="Y100" s="691"/>
      <c r="Z100" s="691"/>
    </row>
    <row r="101" spans="2:26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M101" s="471"/>
      <c r="N101" s="471"/>
      <c r="O101" s="471"/>
      <c r="P101" s="471"/>
      <c r="Q101" s="471"/>
      <c r="R101" s="715"/>
      <c r="S101" s="691"/>
      <c r="T101" s="691"/>
      <c r="U101" s="691"/>
      <c r="V101" s="691"/>
      <c r="W101" s="691"/>
      <c r="X101" s="691"/>
      <c r="Y101" s="691"/>
      <c r="Z101" s="691"/>
    </row>
    <row r="102" spans="2:26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M102" s="471"/>
      <c r="N102" s="471"/>
      <c r="O102" s="471"/>
      <c r="P102" s="471"/>
      <c r="Q102" s="866"/>
      <c r="R102" s="715"/>
      <c r="S102" s="716"/>
      <c r="T102" s="691"/>
      <c r="U102" s="691"/>
      <c r="V102" s="716"/>
      <c r="W102" s="716"/>
      <c r="X102" s="716"/>
      <c r="Y102" s="691"/>
      <c r="Z102" s="691"/>
    </row>
    <row r="103" spans="2:26">
      <c r="B103" s="13"/>
      <c r="C103" s="13"/>
      <c r="D103" s="13"/>
      <c r="E103" s="13"/>
      <c r="F103" s="13"/>
      <c r="G103" s="13"/>
      <c r="H103" s="13"/>
      <c r="I103" s="10"/>
      <c r="J103" s="13"/>
      <c r="K103" s="13"/>
      <c r="M103" s="471"/>
      <c r="N103" s="471"/>
      <c r="O103" s="471"/>
      <c r="P103" s="471"/>
      <c r="Q103" s="866"/>
      <c r="R103" s="712"/>
      <c r="S103" s="691"/>
      <c r="T103" s="691"/>
      <c r="U103" s="691"/>
      <c r="V103" s="691"/>
      <c r="W103" s="691"/>
      <c r="X103" s="691"/>
      <c r="Y103" s="691"/>
      <c r="Z103" s="691"/>
    </row>
    <row r="104" spans="2:26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M104" s="471"/>
      <c r="N104" s="471"/>
      <c r="O104" s="471"/>
      <c r="P104" s="471"/>
      <c r="Q104" s="467"/>
      <c r="R104" s="715"/>
      <c r="S104" s="691"/>
      <c r="T104" s="691"/>
      <c r="U104" s="691"/>
      <c r="V104" s="691"/>
      <c r="W104" s="691"/>
      <c r="X104" s="691"/>
      <c r="Y104" s="691"/>
      <c r="Z104" s="691"/>
    </row>
    <row r="105" spans="2:26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M105" s="471"/>
      <c r="N105" s="471"/>
      <c r="O105" s="471"/>
      <c r="P105" s="471"/>
      <c r="Q105" s="467"/>
      <c r="R105" s="715"/>
      <c r="S105" s="691"/>
      <c r="T105" s="691"/>
      <c r="U105" s="691"/>
      <c r="V105" s="691"/>
      <c r="W105" s="691"/>
      <c r="X105" s="691"/>
      <c r="Y105" s="691"/>
      <c r="Z105" s="691"/>
    </row>
    <row r="106" spans="2:26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M106" s="471"/>
      <c r="N106" s="471"/>
      <c r="O106" s="471"/>
      <c r="P106" s="471"/>
      <c r="Q106" s="467"/>
      <c r="R106" s="715"/>
      <c r="S106" s="716"/>
      <c r="T106" s="691"/>
      <c r="U106" s="691"/>
      <c r="V106" s="691"/>
      <c r="W106" s="691"/>
      <c r="X106" s="691"/>
      <c r="Y106" s="691"/>
      <c r="Z106" s="691"/>
    </row>
    <row r="107" spans="2:26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M107" s="471"/>
      <c r="N107" s="471"/>
      <c r="O107" s="471"/>
      <c r="P107" s="471"/>
      <c r="Q107" s="467"/>
      <c r="R107" s="715"/>
      <c r="S107" s="691"/>
      <c r="T107" s="691"/>
      <c r="U107" s="691"/>
      <c r="V107" s="691"/>
      <c r="W107" s="691"/>
      <c r="X107" s="691"/>
      <c r="Y107" s="691"/>
      <c r="Z107" s="691"/>
    </row>
    <row r="108" spans="2:26" ht="12.75" customHeight="1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M108" s="471"/>
      <c r="N108" s="471"/>
      <c r="O108" s="471"/>
      <c r="P108" s="471"/>
      <c r="Q108" s="467"/>
      <c r="R108" s="715"/>
      <c r="S108" s="716"/>
      <c r="T108" s="691"/>
      <c r="U108" s="691"/>
      <c r="V108" s="716"/>
      <c r="W108" s="716"/>
      <c r="X108" s="716"/>
      <c r="Y108" s="691"/>
      <c r="Z108" s="691"/>
    </row>
    <row r="109" spans="2:26">
      <c r="B109" s="13"/>
      <c r="C109" s="13"/>
      <c r="D109" s="13"/>
      <c r="E109" s="13"/>
      <c r="F109" s="13"/>
      <c r="G109" s="13"/>
      <c r="H109" s="13"/>
      <c r="I109" s="10"/>
      <c r="J109" s="13"/>
      <c r="K109" s="13"/>
      <c r="M109" s="471"/>
      <c r="N109" s="471"/>
      <c r="O109" s="471"/>
      <c r="P109" s="471"/>
      <c r="Q109" s="467"/>
      <c r="R109" s="715"/>
      <c r="S109" s="691"/>
      <c r="T109" s="691"/>
      <c r="U109" s="691"/>
      <c r="V109" s="691"/>
      <c r="W109" s="691"/>
      <c r="X109" s="691"/>
      <c r="Y109" s="691"/>
      <c r="Z109" s="691"/>
    </row>
    <row r="110" spans="2:26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M110" s="471"/>
      <c r="N110" s="471"/>
      <c r="O110" s="471"/>
      <c r="P110" s="471"/>
      <c r="Q110" s="467"/>
      <c r="R110" s="715"/>
      <c r="S110" s="691"/>
      <c r="T110" s="691"/>
      <c r="U110" s="691"/>
      <c r="V110" s="716"/>
      <c r="W110" s="716"/>
      <c r="X110" s="691"/>
      <c r="Y110" s="691"/>
      <c r="Z110" s="691"/>
    </row>
    <row r="111" spans="2:26">
      <c r="B111" s="13"/>
      <c r="C111" s="13"/>
      <c r="D111" s="13"/>
      <c r="E111" s="13"/>
      <c r="F111" s="13"/>
      <c r="G111" s="13"/>
      <c r="H111" s="13"/>
      <c r="I111" s="10"/>
      <c r="J111" s="13"/>
      <c r="K111" s="13"/>
      <c r="M111" s="471"/>
      <c r="N111" s="471"/>
      <c r="O111" s="471"/>
      <c r="P111" s="471"/>
      <c r="Q111" s="471"/>
      <c r="T111"/>
    </row>
    <row r="112" spans="2:26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M112" s="471"/>
      <c r="N112" s="471"/>
      <c r="O112" s="471"/>
      <c r="P112" s="471"/>
      <c r="Q112" s="467"/>
      <c r="R112"/>
      <c r="T112"/>
    </row>
    <row r="113" spans="2:20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M113" s="471"/>
      <c r="N113" s="471"/>
      <c r="O113" s="471"/>
      <c r="P113" s="471"/>
      <c r="Q113" s="700"/>
      <c r="R113"/>
      <c r="T113"/>
    </row>
    <row r="114" spans="2:20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M114" s="471"/>
      <c r="N114" s="471"/>
      <c r="O114" s="471"/>
      <c r="P114" s="471"/>
      <c r="Q114" s="700"/>
      <c r="R114"/>
      <c r="T114"/>
    </row>
    <row r="115" spans="2:20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M115" s="471"/>
      <c r="N115" s="471"/>
      <c r="O115" s="471" t="s">
        <v>69</v>
      </c>
      <c r="Q115" s="868"/>
      <c r="R115"/>
      <c r="T115"/>
    </row>
    <row r="116" spans="2:20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M116" s="471"/>
      <c r="N116" s="471" t="s">
        <v>12</v>
      </c>
      <c r="O116" s="483">
        <v>1617199.7511133607</v>
      </c>
      <c r="P116" s="472"/>
      <c r="Q116" s="467"/>
      <c r="R116"/>
      <c r="T116"/>
    </row>
    <row r="117" spans="2:20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M117" s="471"/>
      <c r="N117" s="471" t="s">
        <v>2</v>
      </c>
      <c r="O117" s="483">
        <v>157842.45623999229</v>
      </c>
      <c r="P117" s="472"/>
      <c r="Q117" s="467"/>
      <c r="R117"/>
      <c r="T117"/>
    </row>
    <row r="118" spans="2:20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M118" s="471"/>
      <c r="N118" s="471" t="s">
        <v>17</v>
      </c>
      <c r="O118" s="483">
        <v>150068.73053582839</v>
      </c>
      <c r="P118" s="472"/>
      <c r="Q118" s="467"/>
      <c r="R118"/>
      <c r="T118"/>
    </row>
    <row r="119" spans="2:20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M119" s="471"/>
      <c r="N119" s="471" t="s">
        <v>10</v>
      </c>
      <c r="O119" s="483">
        <v>146616.02110018372</v>
      </c>
      <c r="P119" s="472"/>
      <c r="Q119" s="467"/>
      <c r="R119"/>
      <c r="T119"/>
    </row>
    <row r="120" spans="2:20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M120" s="471"/>
      <c r="N120" s="471" t="s">
        <v>39</v>
      </c>
      <c r="O120" s="483">
        <v>137798.88569080169</v>
      </c>
      <c r="P120" s="472"/>
      <c r="Q120" s="467"/>
      <c r="R120"/>
      <c r="T120"/>
    </row>
    <row r="121" spans="2:20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M121" s="471"/>
      <c r="N121" s="471" t="s">
        <v>8</v>
      </c>
      <c r="O121" s="483">
        <v>119376.99140957071</v>
      </c>
      <c r="P121" s="472"/>
      <c r="Q121" s="467"/>
      <c r="R121"/>
      <c r="T121"/>
    </row>
    <row r="122" spans="2:20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M122" s="471"/>
      <c r="N122" s="471" t="s">
        <v>48</v>
      </c>
      <c r="O122" s="483">
        <f>O123-SUM(O116:O121)</f>
        <v>848723.67179678986</v>
      </c>
      <c r="P122" s="472"/>
      <c r="Q122" s="467"/>
      <c r="R122"/>
      <c r="T122"/>
    </row>
    <row r="123" spans="2:20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M123" s="471"/>
      <c r="N123" s="471"/>
      <c r="O123" s="484">
        <f>H57</f>
        <v>3177626.5078865276</v>
      </c>
      <c r="P123" s="472"/>
      <c r="Q123" s="868"/>
      <c r="R123"/>
      <c r="T123"/>
    </row>
    <row r="124" spans="2:20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M124" s="471"/>
      <c r="N124" s="471"/>
      <c r="O124" s="471"/>
      <c r="P124" s="471"/>
      <c r="Q124" s="868"/>
      <c r="T124"/>
    </row>
    <row r="125" spans="2:20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M125" s="471"/>
      <c r="N125" s="471"/>
      <c r="O125" s="471"/>
      <c r="P125" s="471"/>
      <c r="Q125" s="868"/>
      <c r="T125"/>
    </row>
    <row r="126" spans="2:20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M126" s="471"/>
      <c r="N126" s="471"/>
      <c r="O126" s="471"/>
      <c r="P126" s="471"/>
      <c r="Q126" s="868"/>
      <c r="R126" s="54"/>
      <c r="T126"/>
    </row>
    <row r="127" spans="2:20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M127" s="471"/>
      <c r="N127" s="471"/>
      <c r="O127" s="471"/>
      <c r="P127" s="471"/>
      <c r="Q127" s="467"/>
      <c r="R127"/>
      <c r="T127"/>
    </row>
    <row r="128" spans="2:20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M128" s="471"/>
      <c r="N128" s="471"/>
      <c r="O128" s="471"/>
      <c r="P128" s="471"/>
      <c r="Q128" s="471"/>
      <c r="R128" s="54"/>
      <c r="T128"/>
    </row>
    <row r="129" spans="2:21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M129" s="471"/>
      <c r="N129" s="471"/>
      <c r="O129" s="471"/>
      <c r="P129" s="471"/>
      <c r="Q129" s="467"/>
      <c r="R129"/>
      <c r="T129"/>
    </row>
    <row r="130" spans="2:21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M130" s="471"/>
      <c r="N130" s="471"/>
      <c r="O130" s="471"/>
      <c r="P130" s="471"/>
      <c r="Q130" s="467"/>
      <c r="R130"/>
      <c r="T130"/>
    </row>
    <row r="131" spans="2:21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M131" s="471"/>
      <c r="N131" s="471"/>
      <c r="O131" s="471"/>
      <c r="P131" s="471"/>
      <c r="Q131" s="471"/>
      <c r="R131" s="54"/>
      <c r="S131"/>
      <c r="T131"/>
    </row>
    <row r="132" spans="2:21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M132" s="471"/>
      <c r="N132" s="471"/>
      <c r="O132" s="471"/>
      <c r="P132" s="471"/>
      <c r="Q132" s="866"/>
      <c r="R132"/>
      <c r="S132"/>
      <c r="T132"/>
    </row>
    <row r="133" spans="2:21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M133" s="471"/>
      <c r="N133" s="471"/>
      <c r="O133" s="471"/>
      <c r="P133" s="471"/>
      <c r="Q133" s="866"/>
      <c r="R133"/>
      <c r="S133"/>
      <c r="T133"/>
    </row>
    <row r="134" spans="2:21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M134" s="471"/>
      <c r="N134" s="471"/>
      <c r="O134" s="471"/>
      <c r="P134" s="471"/>
      <c r="R134"/>
    </row>
    <row r="135" spans="2:21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M135" s="471"/>
      <c r="N135" s="471"/>
      <c r="O135" s="472">
        <f>MAX(J7,J9,J11,J13,J15,J17,J19,J21,J23,J25,J27,J29,J31,J33,J37,J39,J41,J43,J45,J47,J49,J51,J53,J55)</f>
        <v>146384.59737572077</v>
      </c>
      <c r="P135" s="471"/>
      <c r="Q135" s="866"/>
      <c r="R135"/>
      <c r="S135" s="54"/>
      <c r="T135" s="54"/>
      <c r="U135" s="54"/>
    </row>
    <row r="136" spans="2:21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M136" s="471"/>
      <c r="N136" s="471"/>
      <c r="O136" s="471"/>
      <c r="P136" s="471"/>
      <c r="Q136" s="471"/>
      <c r="R136"/>
      <c r="S136" s="54"/>
      <c r="T136" s="54"/>
      <c r="U136" s="54"/>
    </row>
    <row r="137" spans="2:21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M137" s="471"/>
      <c r="N137" s="471"/>
      <c r="O137" s="471"/>
      <c r="P137" s="471"/>
      <c r="Q137" s="866"/>
      <c r="R137"/>
      <c r="S137" s="54"/>
      <c r="T137" s="54"/>
      <c r="U137" s="54"/>
    </row>
    <row r="138" spans="2:21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M138" s="471"/>
      <c r="N138" s="471"/>
      <c r="O138" s="471"/>
      <c r="P138" s="471"/>
      <c r="Q138" s="471"/>
      <c r="R138" s="54"/>
      <c r="S138" s="54"/>
      <c r="T138" s="54"/>
      <c r="U138" s="54"/>
    </row>
    <row r="139" spans="2:21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M139" s="471"/>
      <c r="N139" s="471"/>
      <c r="O139" s="471"/>
      <c r="P139" s="471"/>
      <c r="Q139" s="471"/>
      <c r="R139" s="54"/>
      <c r="S139" s="54"/>
      <c r="T139" s="54"/>
      <c r="U139" s="54"/>
    </row>
    <row r="140" spans="2:21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M140" s="471"/>
      <c r="N140" s="471"/>
      <c r="O140" s="477" t="s">
        <v>81</v>
      </c>
      <c r="P140" s="471" t="s">
        <v>82</v>
      </c>
      <c r="Q140" s="471"/>
      <c r="R140" s="54"/>
      <c r="S140" s="54"/>
      <c r="T140" s="54"/>
      <c r="U140" s="54"/>
    </row>
    <row r="141" spans="2:21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M141" s="471"/>
      <c r="N141" s="471" t="s">
        <v>12</v>
      </c>
      <c r="O141" s="482">
        <v>417010.91088623158</v>
      </c>
      <c r="P141" s="482">
        <v>1519817.0359939539</v>
      </c>
      <c r="Q141" s="471"/>
      <c r="R141" s="54"/>
      <c r="S141" s="54"/>
      <c r="T141" s="54"/>
      <c r="U141" s="54"/>
    </row>
    <row r="142" spans="2:21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M142" s="471"/>
      <c r="N142" s="471" t="s">
        <v>2</v>
      </c>
      <c r="O142" s="482">
        <v>236685.26976316643</v>
      </c>
      <c r="P142" s="482">
        <v>146384.59737572077</v>
      </c>
      <c r="Q142" s="471"/>
      <c r="R142" s="54"/>
      <c r="S142" s="54"/>
      <c r="T142" s="54"/>
      <c r="U142" s="54"/>
    </row>
    <row r="143" spans="2:21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M143" s="471"/>
      <c r="N143" s="471" t="s">
        <v>8</v>
      </c>
      <c r="O143" s="482">
        <v>114865.66995184238</v>
      </c>
      <c r="P143" s="482">
        <v>106996.55380605011</v>
      </c>
      <c r="Q143" s="471"/>
      <c r="R143" s="54"/>
      <c r="S143" s="54"/>
      <c r="T143" s="54"/>
      <c r="U143" s="54"/>
    </row>
    <row r="144" spans="2:2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M144" s="471"/>
      <c r="N144" s="471" t="s">
        <v>5</v>
      </c>
      <c r="O144" s="482">
        <v>118629.07026229569</v>
      </c>
      <c r="P144" s="482">
        <v>81062.908823781341</v>
      </c>
      <c r="Q144" s="471"/>
      <c r="R144" s="54"/>
      <c r="S144" s="54"/>
      <c r="T144" s="54"/>
      <c r="U144" s="54"/>
    </row>
    <row r="145" spans="2:21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M145" s="471"/>
      <c r="N145" s="471" t="s">
        <v>10</v>
      </c>
      <c r="O145" s="482">
        <v>53120.295550955321</v>
      </c>
      <c r="P145" s="482">
        <v>131839.17131407821</v>
      </c>
      <c r="Q145" s="471"/>
      <c r="R145" s="54"/>
      <c r="S145" s="54"/>
      <c r="T145" s="54"/>
      <c r="U145" s="54"/>
    </row>
    <row r="146" spans="2:21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M146" s="471"/>
      <c r="N146" s="471" t="s">
        <v>39</v>
      </c>
      <c r="O146" s="482">
        <v>72660.071190193863</v>
      </c>
      <c r="P146" s="482">
        <v>111661.39269597289</v>
      </c>
      <c r="Q146" s="471"/>
      <c r="R146" s="54"/>
      <c r="S146" s="54"/>
      <c r="T146" s="54"/>
      <c r="U146" s="54"/>
    </row>
    <row r="147" spans="2:21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M147" s="471"/>
      <c r="N147" s="471" t="s">
        <v>48</v>
      </c>
      <c r="O147" s="483">
        <f>O149-SUM(O138:O146)</f>
        <v>605596.82444171899</v>
      </c>
      <c r="P147" s="483">
        <f>P149-SUM(P138:P146)</f>
        <v>865716.63630339922</v>
      </c>
      <c r="Q147" s="471"/>
      <c r="R147" s="54"/>
      <c r="S147" s="54"/>
      <c r="T147" s="54"/>
      <c r="U147" s="54"/>
    </row>
    <row r="148" spans="2:21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M148" s="471"/>
      <c r="N148" s="471"/>
      <c r="O148" s="483"/>
      <c r="P148" s="483"/>
      <c r="Q148" s="471"/>
      <c r="R148" s="54"/>
      <c r="S148" s="54"/>
      <c r="T148" s="54"/>
      <c r="U148" s="54"/>
    </row>
    <row r="149" spans="2:21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M149" s="471"/>
      <c r="N149" s="471"/>
      <c r="O149" s="484">
        <f>I57</f>
        <v>1618568.1120464043</v>
      </c>
      <c r="P149" s="484">
        <f>J57</f>
        <v>2963478.2963129566</v>
      </c>
      <c r="Q149" s="484">
        <f>SUM(O149:P149)</f>
        <v>4582046.4083593609</v>
      </c>
      <c r="R149" s="54"/>
      <c r="S149" s="54"/>
      <c r="T149" s="54"/>
      <c r="U149" s="54"/>
    </row>
    <row r="150" spans="2:21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M150" s="471"/>
      <c r="N150" s="471"/>
      <c r="O150" s="483"/>
      <c r="P150" s="483"/>
      <c r="Q150" s="471"/>
      <c r="R150" s="54"/>
      <c r="S150" s="54"/>
      <c r="T150" s="54"/>
      <c r="U150" s="54"/>
    </row>
    <row r="151" spans="2:21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M151" s="471"/>
      <c r="N151" s="471"/>
      <c r="O151" s="483"/>
      <c r="P151" s="483"/>
      <c r="Q151" s="471"/>
      <c r="R151" s="54"/>
      <c r="S151" s="54"/>
      <c r="T151" s="54"/>
      <c r="U151" s="54"/>
    </row>
    <row r="152" spans="2:21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M152" s="471"/>
      <c r="N152" s="471"/>
      <c r="O152" s="484"/>
      <c r="P152" s="484"/>
      <c r="Q152" s="483"/>
      <c r="R152" s="54"/>
      <c r="S152" s="54"/>
      <c r="T152" s="54"/>
      <c r="U152" s="54"/>
    </row>
    <row r="153" spans="2:21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M153" s="471"/>
      <c r="N153" s="471"/>
      <c r="O153" s="471"/>
      <c r="P153" s="471"/>
      <c r="Q153" s="471"/>
      <c r="R153" s="54"/>
      <c r="S153" s="54"/>
      <c r="T153" s="54"/>
      <c r="U153" s="54"/>
    </row>
    <row r="154" spans="2:21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M154" s="471"/>
      <c r="N154" s="471"/>
      <c r="O154" s="471"/>
      <c r="P154" s="471"/>
      <c r="Q154" s="471"/>
      <c r="R154" s="54"/>
      <c r="S154" s="54"/>
      <c r="T154" s="54"/>
      <c r="U154" s="54"/>
    </row>
    <row r="155" spans="2:21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M155" s="471"/>
      <c r="N155" s="471"/>
      <c r="O155" s="471"/>
      <c r="P155" s="471"/>
      <c r="Q155" s="471"/>
      <c r="R155" s="54"/>
      <c r="S155" s="54"/>
      <c r="T155" s="54"/>
      <c r="U155" s="54"/>
    </row>
    <row r="156" spans="2:21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M156" s="471"/>
      <c r="N156" s="471"/>
      <c r="O156" s="472"/>
      <c r="P156" s="471"/>
      <c r="Q156" s="471"/>
      <c r="R156" s="54"/>
      <c r="S156" s="54"/>
      <c r="T156" s="54"/>
      <c r="U156" s="54"/>
    </row>
    <row r="157" spans="2:21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M157" s="467"/>
      <c r="N157" s="467"/>
      <c r="O157" s="467"/>
      <c r="P157" s="467"/>
      <c r="Q157" s="471"/>
      <c r="R157" s="54"/>
      <c r="S157" s="54"/>
      <c r="T157" s="54"/>
      <c r="U157" s="54"/>
    </row>
    <row r="158" spans="2:21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M158" s="467"/>
      <c r="N158" s="467"/>
      <c r="O158" s="467"/>
      <c r="P158" s="467"/>
      <c r="Q158" s="471"/>
      <c r="R158" s="54"/>
    </row>
    <row r="159" spans="2:21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M159" s="467"/>
      <c r="N159" s="467"/>
      <c r="O159" s="467"/>
      <c r="P159" s="467"/>
      <c r="Q159" s="471"/>
      <c r="R159" s="54"/>
    </row>
    <row r="160" spans="2:21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M160" s="467"/>
      <c r="N160" s="467"/>
      <c r="O160" s="467"/>
      <c r="P160" s="467"/>
      <c r="Q160" s="471"/>
      <c r="R160" s="54"/>
      <c r="S160" s="54"/>
      <c r="T160" s="54"/>
      <c r="U160" s="54"/>
    </row>
    <row r="161" spans="2:21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M161" s="467"/>
      <c r="N161" s="467"/>
      <c r="O161" s="467"/>
      <c r="P161" s="467"/>
      <c r="Q161" s="471"/>
      <c r="R161" s="54"/>
      <c r="S161" s="54"/>
      <c r="T161" s="54"/>
      <c r="U161" s="54"/>
    </row>
    <row r="162" spans="2:21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M162" s="467"/>
      <c r="N162" s="467"/>
      <c r="O162" s="467"/>
      <c r="P162" s="467"/>
      <c r="Q162" s="471"/>
      <c r="R162" s="54"/>
    </row>
    <row r="163" spans="2:21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M163" s="467"/>
      <c r="N163" s="467"/>
      <c r="O163" s="467"/>
      <c r="P163" s="467"/>
      <c r="Q163" s="471"/>
      <c r="S163" s="54"/>
      <c r="T163" s="54"/>
      <c r="U163" s="54"/>
    </row>
    <row r="164" spans="2:21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M164" s="467"/>
      <c r="N164" s="467"/>
      <c r="O164" s="467"/>
      <c r="P164" s="467"/>
      <c r="Q164" s="471"/>
      <c r="S164" s="54"/>
      <c r="T164" s="54"/>
      <c r="U164" s="54"/>
    </row>
    <row r="165" spans="2:21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M165" s="467"/>
      <c r="N165" s="467"/>
      <c r="O165" s="467"/>
      <c r="P165" s="467"/>
      <c r="Q165" s="471"/>
      <c r="S165" s="54"/>
      <c r="T165" s="54"/>
      <c r="U165" s="54"/>
    </row>
    <row r="166" spans="2:21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M166" s="467"/>
      <c r="N166" s="467"/>
      <c r="O166" s="834"/>
      <c r="P166" s="834"/>
      <c r="Q166" s="471"/>
    </row>
    <row r="167" spans="2:21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M167" s="467"/>
      <c r="N167" s="467"/>
      <c r="O167" s="834"/>
      <c r="P167" s="834"/>
      <c r="Q167" s="471"/>
    </row>
    <row r="168" spans="2:21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M168" s="467"/>
      <c r="N168" s="467"/>
      <c r="O168" s="834"/>
      <c r="P168" s="834"/>
      <c r="Q168" s="471"/>
    </row>
    <row r="169" spans="2:21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M169" s="467"/>
      <c r="N169" s="467"/>
      <c r="O169" s="834"/>
      <c r="P169" s="834"/>
      <c r="Q169" s="471"/>
    </row>
    <row r="170" spans="2:21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M170" s="467"/>
      <c r="N170" s="467"/>
      <c r="O170" s="835"/>
      <c r="P170" s="835"/>
      <c r="Q170" s="471"/>
    </row>
    <row r="171" spans="2:21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M171" s="467"/>
      <c r="N171" s="467"/>
      <c r="O171" s="835"/>
      <c r="P171" s="835"/>
      <c r="Q171" s="471"/>
    </row>
    <row r="172" spans="2:21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M172" s="467"/>
      <c r="N172" s="467"/>
      <c r="O172" s="831"/>
      <c r="P172" s="831"/>
      <c r="Q172" s="471"/>
    </row>
    <row r="173" spans="2:21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M173" s="467"/>
      <c r="N173" s="467"/>
      <c r="O173" s="834"/>
      <c r="P173" s="834"/>
      <c r="Q173" s="471"/>
    </row>
    <row r="174" spans="2:21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M174" s="467"/>
      <c r="N174" s="467"/>
      <c r="O174" s="834"/>
      <c r="P174" s="834"/>
      <c r="Q174" s="471"/>
    </row>
    <row r="175" spans="2:21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M175" s="467"/>
      <c r="N175" s="467"/>
      <c r="O175" s="835"/>
      <c r="P175" s="835"/>
      <c r="Q175" s="471"/>
    </row>
    <row r="176" spans="2:21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M176" s="467"/>
      <c r="N176" s="467"/>
      <c r="O176" s="834"/>
      <c r="P176" s="834"/>
      <c r="Q176" s="471"/>
    </row>
    <row r="177" spans="2:17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M177" s="467"/>
      <c r="N177" s="467"/>
      <c r="O177" s="835"/>
      <c r="P177" s="835"/>
      <c r="Q177" s="471"/>
    </row>
    <row r="178" spans="2:17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M178" s="467"/>
      <c r="N178" s="467"/>
      <c r="O178" s="834"/>
      <c r="P178" s="834"/>
      <c r="Q178" s="471"/>
    </row>
    <row r="179" spans="2:17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M179" s="467"/>
      <c r="N179" s="467"/>
      <c r="O179" s="834"/>
      <c r="P179" s="834"/>
      <c r="Q179" s="471"/>
    </row>
    <row r="180" spans="2:17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M180" s="467"/>
      <c r="N180" s="467"/>
      <c r="O180" s="835"/>
      <c r="P180" s="835"/>
      <c r="Q180" s="471"/>
    </row>
    <row r="181" spans="2:17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M181" s="467"/>
      <c r="N181" s="467"/>
      <c r="O181" s="834"/>
      <c r="P181" s="834"/>
      <c r="Q181" s="471"/>
    </row>
    <row r="182" spans="2:17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M182" s="467"/>
      <c r="N182" s="467"/>
      <c r="O182" s="834"/>
      <c r="P182" s="834"/>
      <c r="Q182" s="471"/>
    </row>
    <row r="183" spans="2:17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M183" s="467"/>
      <c r="N183" s="467"/>
      <c r="O183" s="835"/>
      <c r="P183" s="835"/>
      <c r="Q183" s="471"/>
    </row>
    <row r="184" spans="2:17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M184" s="471"/>
      <c r="N184" s="471"/>
      <c r="O184" s="834"/>
      <c r="P184" s="834"/>
      <c r="Q184" s="471"/>
    </row>
    <row r="185" spans="2:17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M185" s="471"/>
      <c r="N185" s="471"/>
      <c r="O185" s="834"/>
      <c r="P185" s="834"/>
      <c r="Q185" s="471"/>
    </row>
    <row r="186" spans="2:17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M186" s="471"/>
      <c r="N186" s="471"/>
      <c r="O186" s="831"/>
      <c r="P186" s="831"/>
      <c r="Q186" s="471"/>
    </row>
    <row r="187" spans="2:17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M187" s="471"/>
      <c r="N187" s="471"/>
      <c r="O187" s="831"/>
      <c r="P187" s="831"/>
      <c r="Q187" s="471"/>
    </row>
    <row r="188" spans="2:17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M188" s="471"/>
      <c r="N188" s="471"/>
      <c r="O188" s="835"/>
      <c r="P188" s="835"/>
      <c r="Q188" s="471"/>
    </row>
    <row r="189" spans="2:17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M189" s="471"/>
      <c r="N189" s="471"/>
      <c r="O189" s="835"/>
      <c r="P189" s="835"/>
      <c r="Q189" s="471"/>
    </row>
    <row r="190" spans="2:17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M190" s="471"/>
      <c r="N190" s="471"/>
      <c r="O190" s="831"/>
      <c r="P190" s="831"/>
      <c r="Q190" s="471"/>
    </row>
    <row r="191" spans="2:17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M191" s="471"/>
      <c r="N191" s="471"/>
      <c r="O191" s="831"/>
      <c r="P191" s="831"/>
      <c r="Q191" s="471"/>
    </row>
    <row r="192" spans="2:17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M192" s="471"/>
      <c r="N192" s="471"/>
      <c r="O192" s="471"/>
      <c r="P192" s="471"/>
      <c r="Q192" s="471"/>
    </row>
    <row r="193" spans="2:17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M193" s="471"/>
      <c r="N193" s="471"/>
      <c r="O193" s="471"/>
      <c r="P193" s="471"/>
      <c r="Q193" s="471"/>
    </row>
    <row r="194" spans="2:17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M194" s="471"/>
      <c r="N194" s="471"/>
      <c r="O194" s="471"/>
      <c r="P194" s="471"/>
      <c r="Q194" s="471"/>
    </row>
    <row r="195" spans="2:17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M195" s="471"/>
      <c r="N195" s="471"/>
      <c r="O195" s="471"/>
      <c r="P195" s="471"/>
      <c r="Q195" s="471"/>
    </row>
    <row r="196" spans="2:17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M196" s="471"/>
      <c r="N196" s="471"/>
      <c r="O196" s="471"/>
      <c r="P196" s="471"/>
      <c r="Q196" s="471"/>
    </row>
    <row r="197" spans="2:17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M197" s="471"/>
      <c r="N197" s="471"/>
      <c r="O197" s="471"/>
      <c r="P197" s="471"/>
      <c r="Q197" s="471"/>
    </row>
    <row r="198" spans="2:17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M198" s="471"/>
      <c r="N198" s="471"/>
      <c r="O198" s="471"/>
      <c r="P198" s="471"/>
      <c r="Q198" s="471"/>
    </row>
    <row r="199" spans="2:17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M199" s="471"/>
      <c r="N199" s="471"/>
      <c r="O199" s="471"/>
      <c r="P199" s="471"/>
      <c r="Q199" s="471"/>
    </row>
    <row r="200" spans="2:17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M200" s="471"/>
      <c r="N200" s="471"/>
      <c r="O200" s="471"/>
      <c r="P200" s="471"/>
      <c r="Q200" s="471"/>
    </row>
    <row r="201" spans="2:17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M201" s="471"/>
      <c r="N201" s="471"/>
      <c r="O201" s="471"/>
      <c r="P201" s="471"/>
      <c r="Q201" s="471"/>
    </row>
    <row r="202" spans="2:17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M202" s="471"/>
      <c r="N202" s="471"/>
      <c r="O202" s="471"/>
      <c r="P202" s="471"/>
      <c r="Q202" s="471"/>
    </row>
    <row r="203" spans="2:17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M203" s="471"/>
      <c r="N203" s="471"/>
      <c r="O203" s="471"/>
      <c r="P203" s="471"/>
      <c r="Q203" s="471"/>
    </row>
    <row r="204" spans="2:17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M204" s="471"/>
      <c r="N204" s="471"/>
      <c r="O204" s="471"/>
      <c r="P204" s="471"/>
      <c r="Q204" s="471"/>
    </row>
    <row r="205" spans="2:17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M205" s="471"/>
      <c r="N205" s="471"/>
      <c r="O205" s="471"/>
      <c r="P205" s="471"/>
      <c r="Q205" s="471"/>
    </row>
    <row r="206" spans="2:17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M206" s="471"/>
      <c r="N206" s="471"/>
      <c r="O206" s="471"/>
      <c r="P206" s="471"/>
      <c r="Q206" s="471"/>
    </row>
    <row r="207" spans="2:17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M207" s="471"/>
      <c r="N207" s="471"/>
      <c r="O207" s="471"/>
      <c r="P207" s="471"/>
      <c r="Q207" s="471"/>
    </row>
    <row r="208" spans="2:17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M208" s="471"/>
      <c r="N208" s="471"/>
      <c r="O208" s="471"/>
      <c r="P208" s="471"/>
      <c r="Q208" s="471"/>
    </row>
    <row r="209" spans="2:17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M209" s="471"/>
      <c r="N209" s="471"/>
      <c r="O209" s="471"/>
      <c r="P209" s="471"/>
      <c r="Q209" s="471"/>
    </row>
    <row r="210" spans="2:17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M210" s="471"/>
      <c r="N210" s="471"/>
      <c r="O210" s="471"/>
      <c r="P210" s="471"/>
      <c r="Q210" s="471"/>
    </row>
    <row r="211" spans="2:17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M211" s="471"/>
      <c r="N211" s="471"/>
      <c r="O211" s="471"/>
      <c r="P211" s="471"/>
      <c r="Q211" s="471"/>
    </row>
    <row r="212" spans="2:17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M212" s="471"/>
      <c r="N212" s="471"/>
      <c r="O212" s="471"/>
      <c r="P212" s="471"/>
      <c r="Q212" s="471"/>
    </row>
    <row r="213" spans="2:17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M213" s="471"/>
      <c r="N213" s="471"/>
      <c r="O213" s="471"/>
      <c r="P213" s="471"/>
      <c r="Q213" s="471"/>
    </row>
    <row r="214" spans="2:17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M214" s="471"/>
      <c r="N214" s="471"/>
      <c r="O214" s="471"/>
      <c r="P214" s="471"/>
      <c r="Q214" s="471"/>
    </row>
    <row r="215" spans="2:17"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2:17"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2:17"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2:17"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2:17"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2:17"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</sheetData>
  <sortState ref="S141:V165">
    <sortCondition descending="1" ref="V141:V165"/>
  </sortState>
  <mergeCells count="25">
    <mergeCell ref="O1:W1"/>
    <mergeCell ref="O2:W2"/>
    <mergeCell ref="O3:O8"/>
    <mergeCell ref="P3:W3"/>
    <mergeCell ref="P4:W4"/>
    <mergeCell ref="P5:W5"/>
    <mergeCell ref="P6:R6"/>
    <mergeCell ref="S6:T6"/>
    <mergeCell ref="U6:W6"/>
    <mergeCell ref="P7:R7"/>
    <mergeCell ref="S7:T7"/>
    <mergeCell ref="U7:W7"/>
    <mergeCell ref="B4:B6"/>
    <mergeCell ref="K4:K6"/>
    <mergeCell ref="C5:C6"/>
    <mergeCell ref="D5:D6"/>
    <mergeCell ref="E5:E6"/>
    <mergeCell ref="F5:F6"/>
    <mergeCell ref="G5:G6"/>
    <mergeCell ref="H5:H6"/>
    <mergeCell ref="I5:I6"/>
    <mergeCell ref="J5:J6"/>
    <mergeCell ref="C4:E4"/>
    <mergeCell ref="F4:H4"/>
    <mergeCell ref="I4:J4"/>
  </mergeCells>
  <pageMargins left="0.78740157480314965" right="0.78740157480314965" top="0.78740157480314965" bottom="0.59055118110236227" header="0.35433070866141736" footer="0.31496062992125984"/>
  <pageSetup paperSize="9" scale="57" fitToHeight="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W203"/>
  <sheetViews>
    <sheetView view="pageBreakPreview" zoomScale="90" zoomScaleNormal="90" zoomScaleSheetLayoutView="90" workbookViewId="0">
      <selection activeCell="N18" sqref="N18"/>
    </sheetView>
  </sheetViews>
  <sheetFormatPr baseColWidth="10" defaultRowHeight="12.75"/>
  <cols>
    <col min="1" max="1" width="1.5703125" style="10" customWidth="1"/>
    <col min="2" max="2" width="17.5703125" customWidth="1"/>
    <col min="3" max="3" width="12.28515625" customWidth="1"/>
    <col min="4" max="4" width="11.28515625" bestFit="1" customWidth="1"/>
    <col min="5" max="5" width="12.28515625" customWidth="1"/>
    <col min="6" max="6" width="12.5703125" customWidth="1"/>
    <col min="7" max="7" width="14.5703125" customWidth="1"/>
    <col min="8" max="8" width="15.7109375" customWidth="1"/>
    <col min="9" max="9" width="12.5703125" customWidth="1"/>
    <col min="10" max="10" width="14.5703125" customWidth="1"/>
    <col min="11" max="11" width="16.5703125" customWidth="1"/>
    <col min="12" max="12" width="1.7109375" style="10" customWidth="1"/>
    <col min="13" max="13" width="4" style="71" customWidth="1"/>
    <col min="14" max="14" width="17.85546875" style="72" bestFit="1" customWidth="1"/>
    <col min="15" max="15" width="13.42578125" style="72" bestFit="1" customWidth="1"/>
    <col min="16" max="16" width="10" style="72" bestFit="1" customWidth="1"/>
    <col min="17" max="17" width="13.140625" style="72" bestFit="1" customWidth="1"/>
    <col min="18" max="18" width="11.28515625" style="72" bestFit="1" customWidth="1"/>
    <col min="19" max="21" width="13.140625" style="72" bestFit="1" customWidth="1"/>
    <col min="22" max="22" width="13.140625" bestFit="1" customWidth="1"/>
    <col min="23" max="23" width="17.85546875" bestFit="1" customWidth="1"/>
    <col min="25" max="25" width="17.42578125" customWidth="1"/>
    <col min="26" max="26" width="12.85546875" customWidth="1"/>
    <col min="27" max="27" width="12.5703125" bestFit="1" customWidth="1"/>
    <col min="30" max="30" width="13.5703125" bestFit="1" customWidth="1"/>
  </cols>
  <sheetData>
    <row r="1" spans="1:21" ht="20.25">
      <c r="A1" s="27" t="s">
        <v>2050</v>
      </c>
      <c r="C1" s="27"/>
      <c r="D1" s="27"/>
      <c r="E1" s="27"/>
      <c r="F1" s="27"/>
      <c r="G1" s="10"/>
      <c r="H1" s="10"/>
      <c r="I1" s="10"/>
      <c r="J1" s="10"/>
      <c r="K1" s="10"/>
      <c r="N1"/>
      <c r="O1"/>
      <c r="P1"/>
      <c r="Q1"/>
      <c r="R1"/>
      <c r="S1"/>
      <c r="T1"/>
      <c r="U1"/>
    </row>
    <row r="2" spans="1:21" ht="13.5" thickBot="1">
      <c r="B2" s="10"/>
      <c r="C2" s="10"/>
      <c r="D2" s="10"/>
      <c r="E2" s="10"/>
      <c r="F2" s="10"/>
      <c r="G2" s="10"/>
      <c r="H2" s="10"/>
      <c r="I2" s="10"/>
      <c r="J2" s="10"/>
      <c r="K2" s="10"/>
      <c r="N2"/>
      <c r="O2"/>
      <c r="P2"/>
      <c r="Q2"/>
      <c r="R2"/>
      <c r="S2"/>
      <c r="T2"/>
      <c r="U2"/>
    </row>
    <row r="3" spans="1:21" ht="19.5" customHeight="1">
      <c r="B3" s="979" t="s">
        <v>37</v>
      </c>
      <c r="C3" s="993" t="s">
        <v>68</v>
      </c>
      <c r="D3" s="994"/>
      <c r="E3" s="995"/>
      <c r="F3" s="993" t="s">
        <v>69</v>
      </c>
      <c r="G3" s="994"/>
      <c r="H3" s="995"/>
      <c r="I3" s="994" t="s">
        <v>70</v>
      </c>
      <c r="J3" s="994"/>
      <c r="K3" s="982" t="s">
        <v>2061</v>
      </c>
    </row>
    <row r="4" spans="1:21" ht="19.5" customHeight="1">
      <c r="B4" s="980"/>
      <c r="C4" s="985" t="s">
        <v>2277</v>
      </c>
      <c r="D4" s="987" t="s">
        <v>2278</v>
      </c>
      <c r="E4" s="989" t="s">
        <v>2262</v>
      </c>
      <c r="F4" s="985" t="s">
        <v>2277</v>
      </c>
      <c r="G4" s="987" t="s">
        <v>2279</v>
      </c>
      <c r="H4" s="989" t="s">
        <v>2262</v>
      </c>
      <c r="I4" s="985" t="s">
        <v>2280</v>
      </c>
      <c r="J4" s="991" t="s">
        <v>2281</v>
      </c>
      <c r="K4" s="983"/>
    </row>
    <row r="5" spans="1:21" ht="19.5" customHeight="1" thickBot="1">
      <c r="B5" s="981"/>
      <c r="C5" s="986"/>
      <c r="D5" s="988"/>
      <c r="E5" s="990"/>
      <c r="F5" s="986"/>
      <c r="G5" s="988"/>
      <c r="H5" s="990"/>
      <c r="I5" s="986"/>
      <c r="J5" s="992"/>
      <c r="K5" s="984"/>
    </row>
    <row r="6" spans="1:21" ht="19.5" customHeight="1">
      <c r="B6" s="182" t="s">
        <v>0</v>
      </c>
      <c r="C6" s="167"/>
      <c r="D6" s="52"/>
      <c r="E6" s="168"/>
      <c r="F6" s="167">
        <f>+'2.7.'!F7/'2.6'!F7/10</f>
        <v>7.677055093358125</v>
      </c>
      <c r="G6" s="52">
        <f>+'2.7.'!G7/'2.6'!G7/10</f>
        <v>19.531068842273029</v>
      </c>
      <c r="H6" s="169">
        <f>+'2.7.'!H7/'2.6'!H7/10</f>
        <v>18.630634571424306</v>
      </c>
      <c r="I6" s="170">
        <f>+'2.7.'!I7/'2.6'!I7/10</f>
        <v>7.677055093358125</v>
      </c>
      <c r="J6" s="171">
        <f>+'2.7.'!J7/'2.6'!J7/10</f>
        <v>19.531068842273029</v>
      </c>
      <c r="K6" s="172">
        <f>+'2.7.'!K7/'2.6'!K7/10</f>
        <v>18.630634571424306</v>
      </c>
      <c r="N6"/>
      <c r="O6"/>
      <c r="P6"/>
      <c r="Q6"/>
      <c r="R6"/>
      <c r="S6"/>
      <c r="T6"/>
      <c r="U6"/>
    </row>
    <row r="7" spans="1:21" ht="19.5" customHeight="1">
      <c r="B7" s="165"/>
      <c r="C7" s="422"/>
      <c r="D7" s="423"/>
      <c r="E7" s="424"/>
      <c r="F7" s="422"/>
      <c r="G7" s="423"/>
      <c r="H7" s="425"/>
      <c r="I7" s="170"/>
      <c r="J7" s="423"/>
      <c r="K7" s="426"/>
      <c r="N7"/>
      <c r="O7"/>
      <c r="P7"/>
      <c r="Q7"/>
      <c r="R7"/>
      <c r="S7"/>
      <c r="T7"/>
      <c r="U7"/>
    </row>
    <row r="8" spans="1:21" ht="19.5" customHeight="1">
      <c r="B8" s="182" t="s">
        <v>1</v>
      </c>
      <c r="C8" s="173">
        <f>+'2.7.'!C9/'2.6'!C9/10</f>
        <v>7.471539757295365</v>
      </c>
      <c r="D8" s="174"/>
      <c r="E8" s="175">
        <f>+'2.7.'!E9/'2.6'!E9/10</f>
        <v>7.471539757295365</v>
      </c>
      <c r="F8" s="173">
        <f>+'2.7.'!F9/'2.6'!F9/10</f>
        <v>6.3173151126334703</v>
      </c>
      <c r="G8" s="171">
        <f>+'2.7.'!G9/'2.6'!G9/10</f>
        <v>16.010098524353321</v>
      </c>
      <c r="H8" s="169">
        <f>+'2.7.'!H9/'2.6'!H9/10</f>
        <v>13.65038416790345</v>
      </c>
      <c r="I8" s="176">
        <f>+'2.7.'!I9/'2.6'!I9/10</f>
        <v>7.3694055993518477</v>
      </c>
      <c r="J8" s="171">
        <f>+'2.7.'!J9/'2.6'!J9/10</f>
        <v>16.010098524353321</v>
      </c>
      <c r="K8" s="172">
        <f>+'2.7.'!K9/'2.6'!K9/10</f>
        <v>9.2329980214386858</v>
      </c>
      <c r="N8"/>
      <c r="O8"/>
      <c r="P8"/>
      <c r="Q8"/>
      <c r="R8"/>
      <c r="S8"/>
      <c r="T8"/>
      <c r="U8"/>
    </row>
    <row r="9" spans="1:21" ht="19.5" customHeight="1">
      <c r="B9" s="165"/>
      <c r="C9" s="422"/>
      <c r="D9" s="427"/>
      <c r="E9" s="425"/>
      <c r="F9" s="422"/>
      <c r="G9" s="423"/>
      <c r="H9" s="425"/>
      <c r="I9" s="170"/>
      <c r="J9" s="423"/>
      <c r="K9" s="426"/>
      <c r="N9"/>
      <c r="O9"/>
      <c r="P9"/>
      <c r="Q9"/>
      <c r="R9"/>
      <c r="S9"/>
      <c r="T9"/>
      <c r="U9"/>
    </row>
    <row r="10" spans="1:21" ht="19.5" customHeight="1">
      <c r="B10" s="182" t="s">
        <v>64</v>
      </c>
      <c r="C10" s="173">
        <f>+'2.7.'!C11/'2.6'!C11/10</f>
        <v>5.4807137018918999</v>
      </c>
      <c r="D10" s="174"/>
      <c r="E10" s="169">
        <f>+'2.7.'!E11/'2.6'!E11/10</f>
        <v>5.4807137018918999</v>
      </c>
      <c r="F10" s="177">
        <f>+'2.7.'!F11/'2.6'!F11/10</f>
        <v>11.889171451195786</v>
      </c>
      <c r="G10" s="171">
        <f>+'2.7.'!G11/'2.6'!G11/10</f>
        <v>18.292101249403778</v>
      </c>
      <c r="H10" s="169">
        <f>+'2.7.'!H11/'2.6'!H11/10</f>
        <v>18.174364613518243</v>
      </c>
      <c r="I10" s="176">
        <f>+'2.7.'!I11/'2.6'!I11/10</f>
        <v>5.4906044637900164</v>
      </c>
      <c r="J10" s="171">
        <f>+'2.7.'!J11/'2.6'!J11/10</f>
        <v>18.292101249403778</v>
      </c>
      <c r="K10" s="172">
        <f>+'2.7.'!K11/'2.6'!K11/10</f>
        <v>6.4650544296556642</v>
      </c>
      <c r="N10"/>
      <c r="O10"/>
      <c r="P10"/>
      <c r="Q10"/>
      <c r="R10"/>
      <c r="S10"/>
      <c r="T10"/>
      <c r="U10"/>
    </row>
    <row r="11" spans="1:21" ht="19.5" customHeight="1">
      <c r="B11" s="165"/>
      <c r="C11" s="422"/>
      <c r="D11" s="427"/>
      <c r="E11" s="425"/>
      <c r="F11" s="422"/>
      <c r="G11" s="423"/>
      <c r="H11" s="425"/>
      <c r="I11" s="428"/>
      <c r="J11" s="423"/>
      <c r="K11" s="426"/>
      <c r="N11"/>
      <c r="O11"/>
      <c r="P11"/>
      <c r="Q11"/>
      <c r="R11"/>
      <c r="S11"/>
      <c r="T11"/>
      <c r="U11"/>
    </row>
    <row r="12" spans="1:21" ht="19.5" customHeight="1">
      <c r="B12" s="183" t="s">
        <v>2</v>
      </c>
      <c r="C12" s="177">
        <f>+'2.7.'!C13/'2.6'!C13/10</f>
        <v>6.0913838830780822</v>
      </c>
      <c r="D12" s="174"/>
      <c r="E12" s="169">
        <f>+'2.7.'!E13/'2.6'!E13/10</f>
        <v>6.0913838830780822</v>
      </c>
      <c r="F12" s="173">
        <f>+'2.7.'!F13/'2.6'!F13/10</f>
        <v>8.2187668616116802</v>
      </c>
      <c r="G12" s="171">
        <f>+'2.7.'!G13/'2.6'!G13/10</f>
        <v>17.612643781581205</v>
      </c>
      <c r="H12" s="169">
        <f>+'2.7.'!H13/'2.6'!H13/10</f>
        <v>16.263288800406006</v>
      </c>
      <c r="I12" s="170">
        <f>+'2.7.'!I13/'2.6'!I13/10</f>
        <v>6.168681049328451</v>
      </c>
      <c r="J12" s="171">
        <f>+'2.7.'!J13/'2.6'!J13/10</f>
        <v>17.612643781581205</v>
      </c>
      <c r="K12" s="172">
        <f>+'2.7.'!K13/'2.6'!K13/10</f>
        <v>8.2062606366173689</v>
      </c>
      <c r="N12"/>
      <c r="O12"/>
      <c r="P12"/>
      <c r="Q12"/>
      <c r="R12"/>
      <c r="S12"/>
      <c r="T12"/>
      <c r="U12"/>
    </row>
    <row r="13" spans="1:21" ht="19.5" customHeight="1">
      <c r="B13" s="165"/>
      <c r="C13" s="422"/>
      <c r="D13" s="427"/>
      <c r="E13" s="425"/>
      <c r="F13" s="422"/>
      <c r="G13" s="423"/>
      <c r="H13" s="425"/>
      <c r="I13" s="428"/>
      <c r="J13" s="423"/>
      <c r="K13" s="426"/>
      <c r="N13"/>
      <c r="O13"/>
      <c r="P13"/>
      <c r="Q13"/>
      <c r="R13"/>
      <c r="S13"/>
      <c r="T13"/>
      <c r="U13"/>
    </row>
    <row r="14" spans="1:21" ht="19.5" customHeight="1">
      <c r="B14" s="182" t="s">
        <v>3</v>
      </c>
      <c r="C14" s="177">
        <f>+'2.7.'!C15/'2.6'!C15/10</f>
        <v>8.1331412525548199</v>
      </c>
      <c r="D14" s="174"/>
      <c r="E14" s="169">
        <f>+'2.7.'!E15/'2.6'!E15/10</f>
        <v>8.1331412525548199</v>
      </c>
      <c r="F14" s="177"/>
      <c r="G14" s="171">
        <f>+'2.7.'!G15/'2.6'!G15/10</f>
        <v>20.902470667859525</v>
      </c>
      <c r="H14" s="169">
        <f>+'2.7.'!H15/'2.6'!H15/10</f>
        <v>20.564052207502591</v>
      </c>
      <c r="I14" s="170">
        <f>+'2.7.'!I15/'2.6'!I15/10</f>
        <v>8.4334252106044012</v>
      </c>
      <c r="J14" s="171">
        <f>+'2.7.'!J15/'2.6'!J15/10</f>
        <v>20.902470667859525</v>
      </c>
      <c r="K14" s="172">
        <f>+'2.7.'!K15/'2.6'!K15/10</f>
        <v>15.160627429190026</v>
      </c>
      <c r="N14"/>
      <c r="O14"/>
      <c r="P14"/>
      <c r="Q14"/>
      <c r="S14"/>
      <c r="T14"/>
      <c r="U14"/>
    </row>
    <row r="15" spans="1:21" ht="19.5" customHeight="1">
      <c r="B15" s="165"/>
      <c r="C15" s="422"/>
      <c r="D15" s="427"/>
      <c r="E15" s="425"/>
      <c r="F15" s="422"/>
      <c r="G15" s="423"/>
      <c r="H15" s="425"/>
      <c r="I15" s="428"/>
      <c r="J15" s="423"/>
      <c r="K15" s="426"/>
      <c r="N15"/>
      <c r="O15"/>
      <c r="P15"/>
      <c r="Q15"/>
      <c r="R15" s="866"/>
      <c r="S15"/>
      <c r="T15"/>
      <c r="U15"/>
    </row>
    <row r="16" spans="1:21" ht="19.5" customHeight="1">
      <c r="B16" s="182" t="s">
        <v>4</v>
      </c>
      <c r="C16" s="173">
        <f>+'2.7.'!C17/'2.6'!C17/10</f>
        <v>5.9938102699912088</v>
      </c>
      <c r="D16" s="174"/>
      <c r="E16" s="169">
        <f>+'2.7.'!E17/'2.6'!E17/10</f>
        <v>5.9938102699912088</v>
      </c>
      <c r="F16" s="173">
        <f>+'2.7.'!F17/'2.6'!F17/10</f>
        <v>8.371471532359978</v>
      </c>
      <c r="G16" s="171">
        <f>+'2.7.'!G17/'2.6'!G17/10</f>
        <v>16.376932609693679</v>
      </c>
      <c r="H16" s="169">
        <f>+'2.7.'!H17/'2.6'!H17/10</f>
        <v>16.023912379638176</v>
      </c>
      <c r="I16" s="170">
        <f>+'2.7.'!I17/'2.6'!I17/10</f>
        <v>6.0407689479180338</v>
      </c>
      <c r="J16" s="171">
        <f>+'2.7.'!J17/'2.6'!J17/10</f>
        <v>16.376932609693679</v>
      </c>
      <c r="K16" s="172">
        <f>+'2.7.'!K17/'2.6'!K17/10</f>
        <v>9.1393347110441159</v>
      </c>
      <c r="N16"/>
      <c r="O16"/>
      <c r="P16"/>
      <c r="Q16"/>
      <c r="R16"/>
      <c r="S16"/>
      <c r="T16"/>
      <c r="U16"/>
    </row>
    <row r="17" spans="2:21" ht="19.5" customHeight="1">
      <c r="B17" s="165"/>
      <c r="C17" s="422"/>
      <c r="D17" s="427"/>
      <c r="E17" s="425"/>
      <c r="F17" s="422"/>
      <c r="G17" s="423"/>
      <c r="H17" s="425"/>
      <c r="I17" s="428"/>
      <c r="J17" s="423"/>
      <c r="K17" s="426"/>
      <c r="N17"/>
      <c r="O17"/>
      <c r="P17"/>
      <c r="Q17"/>
      <c r="R17"/>
      <c r="S17"/>
      <c r="T17"/>
      <c r="U17"/>
    </row>
    <row r="18" spans="2:21" ht="19.5" customHeight="1">
      <c r="B18" s="182" t="s">
        <v>39</v>
      </c>
      <c r="C18" s="173">
        <f>+'2.7.'!C19/'2.6'!C19/10</f>
        <v>6.3176946834857741</v>
      </c>
      <c r="D18" s="174"/>
      <c r="E18" s="169">
        <f>+'2.7.'!E19/'2.6'!E19/10</f>
        <v>6.3176946834857741</v>
      </c>
      <c r="F18" s="173">
        <f>+'2.7.'!F19/'2.6'!F19/10</f>
        <v>7.36131307786893</v>
      </c>
      <c r="G18" s="171">
        <f>+'2.7.'!G19/'2.6'!G19/10</f>
        <v>15.721307106606583</v>
      </c>
      <c r="H18" s="169">
        <f>+'2.7.'!H19/'2.6'!H19/10</f>
        <v>12.934966466344175</v>
      </c>
      <c r="I18" s="170">
        <f>+'2.7.'!I19/'2.6'!I19/10</f>
        <v>6.6571996472770554</v>
      </c>
      <c r="J18" s="171">
        <f>+'2.7.'!J19/'2.6'!J19/10</f>
        <v>15.721307106606583</v>
      </c>
      <c r="K18" s="172">
        <f>+'2.7.'!K19/'2.6'!K19/10</f>
        <v>10.23038444744873</v>
      </c>
      <c r="N18"/>
      <c r="O18"/>
      <c r="P18"/>
      <c r="Q18"/>
      <c r="R18"/>
      <c r="S18"/>
      <c r="T18"/>
      <c r="U18"/>
    </row>
    <row r="19" spans="2:21" ht="19.5" customHeight="1">
      <c r="B19" s="165"/>
      <c r="C19" s="422"/>
      <c r="D19" s="427"/>
      <c r="E19" s="425"/>
      <c r="F19" s="422"/>
      <c r="G19" s="423"/>
      <c r="H19" s="425"/>
      <c r="I19" s="428"/>
      <c r="J19" s="423"/>
      <c r="K19" s="426"/>
      <c r="N19"/>
      <c r="O19"/>
      <c r="P19"/>
      <c r="Q19"/>
      <c r="R19"/>
      <c r="S19"/>
      <c r="T19"/>
      <c r="U19"/>
    </row>
    <row r="20" spans="2:21" ht="19.5" customHeight="1">
      <c r="B20" s="31" t="s">
        <v>5</v>
      </c>
      <c r="C20" s="173">
        <f>+'2.7.'!C21/'2.6'!C21/10</f>
        <v>6.4367793827978135</v>
      </c>
      <c r="D20" s="174"/>
      <c r="E20" s="169">
        <f>+'2.7.'!E21/'2.6'!E21/10</f>
        <v>6.4367793827978135</v>
      </c>
      <c r="F20" s="173">
        <f>+'2.7.'!F21/'2.6'!F21/10</f>
        <v>6.7017695869315359</v>
      </c>
      <c r="G20" s="171">
        <f>+'2.7.'!G21/'2.6'!G21/10</f>
        <v>19.836957365726072</v>
      </c>
      <c r="H20" s="169">
        <f>+'2.7.'!H21/'2.6'!H21/10</f>
        <v>18.82681741178752</v>
      </c>
      <c r="I20" s="170">
        <f>+'2.7.'!I21/'2.6'!I21/10</f>
        <v>6.4416781062702118</v>
      </c>
      <c r="J20" s="171">
        <f>+'2.7.'!J21/'2.6'!J21/10</f>
        <v>19.836957365726072</v>
      </c>
      <c r="K20" s="172">
        <f>+'2.7.'!K21/'2.6'!K21/10</f>
        <v>8.8742827899479124</v>
      </c>
      <c r="N20"/>
      <c r="O20"/>
      <c r="P20"/>
      <c r="Q20"/>
      <c r="R20"/>
      <c r="S20"/>
      <c r="T20"/>
      <c r="U20"/>
    </row>
    <row r="21" spans="2:21" ht="19.5" customHeight="1">
      <c r="B21" s="165"/>
      <c r="C21" s="422"/>
      <c r="D21" s="427"/>
      <c r="E21" s="425"/>
      <c r="F21" s="422"/>
      <c r="G21" s="423"/>
      <c r="H21" s="425"/>
      <c r="I21" s="428"/>
      <c r="J21" s="423"/>
      <c r="K21" s="426"/>
      <c r="N21"/>
      <c r="O21"/>
      <c r="P21"/>
      <c r="Q21"/>
      <c r="R21"/>
      <c r="S21"/>
      <c r="T21"/>
      <c r="U21"/>
    </row>
    <row r="22" spans="2:21" ht="19.5" customHeight="1">
      <c r="B22" s="31" t="s">
        <v>6</v>
      </c>
      <c r="C22" s="173">
        <f>+'2.7.'!C23/'2.6'!C23/10</f>
        <v>7.7467579209565089</v>
      </c>
      <c r="D22" s="174"/>
      <c r="E22" s="169">
        <f>+'2.7.'!E23/'2.6'!E23/10</f>
        <v>7.7467579209565089</v>
      </c>
      <c r="F22" s="173">
        <f>+'2.7.'!F23/'2.6'!F23/10</f>
        <v>8.120271616375236</v>
      </c>
      <c r="G22" s="171">
        <f>+'2.7.'!G23/'2.6'!G23/10</f>
        <v>20.378258696068848</v>
      </c>
      <c r="H22" s="169">
        <f>+'2.7.'!H23/'2.6'!H23/10</f>
        <v>17.491118926297325</v>
      </c>
      <c r="I22" s="170">
        <f>+'2.7.'!I23/'2.6'!I23/10</f>
        <v>7.8136203740187256</v>
      </c>
      <c r="J22" s="171">
        <f>+'2.7.'!J23/'2.6'!J23/10</f>
        <v>20.378258696068848</v>
      </c>
      <c r="K22" s="172">
        <f>+'2.7.'!K23/'2.6'!K23/10</f>
        <v>12.431057805516138</v>
      </c>
      <c r="N22"/>
      <c r="O22"/>
      <c r="P22"/>
      <c r="Q22"/>
      <c r="R22"/>
      <c r="S22"/>
      <c r="T22"/>
      <c r="U22"/>
    </row>
    <row r="23" spans="2:21" ht="19.5" customHeight="1">
      <c r="B23" s="165"/>
      <c r="C23" s="422"/>
      <c r="D23" s="427"/>
      <c r="E23" s="425"/>
      <c r="F23" s="422"/>
      <c r="G23" s="423"/>
      <c r="H23" s="425"/>
      <c r="I23" s="428"/>
      <c r="J23" s="423"/>
      <c r="K23" s="426"/>
      <c r="N23"/>
      <c r="O23"/>
      <c r="P23"/>
      <c r="Q23" s="866"/>
      <c r="R23" s="866"/>
      <c r="S23"/>
      <c r="T23"/>
      <c r="U23"/>
    </row>
    <row r="24" spans="2:21" ht="19.5" customHeight="1">
      <c r="B24" s="31" t="s">
        <v>7</v>
      </c>
      <c r="C24" s="173">
        <f>+'2.7.'!C25/'2.6'!C25/10</f>
        <v>7.1464163674040533</v>
      </c>
      <c r="D24" s="174"/>
      <c r="E24" s="169">
        <f>+'2.7.'!E25/'2.6'!E25/10</f>
        <v>7.1464163674040533</v>
      </c>
      <c r="F24" s="173">
        <f>+'2.7.'!F25/'2.6'!F25/10</f>
        <v>13.80548114695315</v>
      </c>
      <c r="G24" s="171">
        <f>+'2.7.'!G25/'2.6'!G25/10</f>
        <v>21.292867718352216</v>
      </c>
      <c r="H24" s="170">
        <f>+'2.7.'!H25/'2.6'!H25/10</f>
        <v>21.271193505853617</v>
      </c>
      <c r="I24" s="176">
        <f>+'2.7.'!I25/'2.6'!I25/10</f>
        <v>7.2944981097061641</v>
      </c>
      <c r="J24" s="171">
        <f>+'2.7.'!J25/'2.6'!J25/10</f>
        <v>21.292867718352216</v>
      </c>
      <c r="K24" s="172">
        <f>+'2.7.'!K25/'2.6'!K25/10</f>
        <v>19.676386434726883</v>
      </c>
      <c r="N24"/>
      <c r="O24"/>
      <c r="P24"/>
      <c r="Q24"/>
      <c r="R24"/>
      <c r="S24"/>
      <c r="T24"/>
      <c r="U24"/>
    </row>
    <row r="25" spans="2:21" ht="19.5" customHeight="1">
      <c r="B25" s="165"/>
      <c r="C25" s="422"/>
      <c r="D25" s="427"/>
      <c r="E25" s="425"/>
      <c r="F25" s="422"/>
      <c r="G25" s="423"/>
      <c r="H25" s="425"/>
      <c r="I25" s="428"/>
      <c r="J25" s="423"/>
      <c r="K25" s="426"/>
      <c r="N25"/>
      <c r="O25"/>
      <c r="P25"/>
      <c r="Q25"/>
      <c r="R25"/>
      <c r="S25"/>
      <c r="T25"/>
      <c r="U25"/>
    </row>
    <row r="26" spans="2:21" ht="19.5" customHeight="1">
      <c r="B26" s="31" t="s">
        <v>8</v>
      </c>
      <c r="C26" s="177">
        <f>+'2.7.'!C27/'2.6'!C27/10</f>
        <v>5.717304262692374</v>
      </c>
      <c r="D26" s="174"/>
      <c r="E26" s="169">
        <f>+'2.7.'!E27/'2.6'!E27/10</f>
        <v>5.717304262692374</v>
      </c>
      <c r="F26" s="177">
        <f>+'2.7.'!F27/'2.6'!F27/10</f>
        <v>7.0249066385293757</v>
      </c>
      <c r="G26" s="171">
        <f>+'2.7.'!G27/'2.6'!G27/10</f>
        <v>16.453064626877449</v>
      </c>
      <c r="H26" s="169">
        <f>+'2.7.'!H27/'2.6'!H27/10</f>
        <v>14.442800701293802</v>
      </c>
      <c r="I26" s="170">
        <f>+'2.7.'!I27/'2.6'!I27/10</f>
        <v>5.8343548864467119</v>
      </c>
      <c r="J26" s="171">
        <f>+'2.7.'!J27/'2.6'!J27/10</f>
        <v>16.453064626877449</v>
      </c>
      <c r="K26" s="172">
        <f>+'2.7.'!K27/'2.6'!K27/10</f>
        <v>8.4709504388068133</v>
      </c>
      <c r="N26"/>
      <c r="O26"/>
      <c r="P26"/>
      <c r="Q26"/>
      <c r="R26"/>
      <c r="S26"/>
      <c r="T26"/>
      <c r="U26"/>
    </row>
    <row r="27" spans="2:21" ht="19.5" customHeight="1">
      <c r="B27" s="165"/>
      <c r="C27" s="422"/>
      <c r="D27" s="427"/>
      <c r="E27" s="425"/>
      <c r="F27" s="422"/>
      <c r="G27" s="423"/>
      <c r="H27" s="425"/>
      <c r="I27" s="428"/>
      <c r="J27" s="423"/>
      <c r="K27" s="426"/>
      <c r="N27"/>
      <c r="O27"/>
      <c r="P27"/>
      <c r="Q27"/>
      <c r="R27"/>
      <c r="S27"/>
      <c r="T27"/>
      <c r="U27"/>
    </row>
    <row r="28" spans="2:21" ht="19.5" customHeight="1">
      <c r="B28" s="31" t="s">
        <v>9</v>
      </c>
      <c r="C28" s="173">
        <f>+'2.7.'!C29/'2.6'!C29/10</f>
        <v>6.2141322253424622</v>
      </c>
      <c r="D28" s="174"/>
      <c r="E28" s="169">
        <f>+'2.7.'!E29/'2.6'!E29/10</f>
        <v>6.2141322253424622</v>
      </c>
      <c r="F28" s="173">
        <f>+'2.7.'!F29/'2.6'!F29/10</f>
        <v>7.5768211182387049</v>
      </c>
      <c r="G28" s="171">
        <f>+'2.7.'!G29/'2.6'!G29/10</f>
        <v>20.692837470834345</v>
      </c>
      <c r="H28" s="169">
        <f>+'2.7.'!H29/'2.6'!H29/10</f>
        <v>20.521297511939952</v>
      </c>
      <c r="I28" s="170">
        <f>+'2.7.'!I29/'2.6'!I29/10</f>
        <v>6.2209977114984509</v>
      </c>
      <c r="J28" s="171">
        <f>+'2.7.'!J29/'2.6'!J29/10</f>
        <v>20.692837470834345</v>
      </c>
      <c r="K28" s="172">
        <f>+'2.7.'!K29/'2.6'!K29/10</f>
        <v>10.207394660128884</v>
      </c>
      <c r="N28"/>
      <c r="O28"/>
      <c r="P28"/>
      <c r="Q28"/>
      <c r="R28"/>
      <c r="S28"/>
      <c r="T28"/>
      <c r="U28"/>
    </row>
    <row r="29" spans="2:21" ht="19.5" customHeight="1">
      <c r="B29" s="165"/>
      <c r="C29" s="422"/>
      <c r="D29" s="427"/>
      <c r="E29" s="425"/>
      <c r="F29" s="422"/>
      <c r="G29" s="423"/>
      <c r="H29" s="425"/>
      <c r="I29" s="428"/>
      <c r="J29" s="423"/>
      <c r="K29" s="426"/>
      <c r="N29"/>
      <c r="O29"/>
      <c r="P29"/>
      <c r="Q29"/>
      <c r="R29"/>
      <c r="S29"/>
      <c r="T29"/>
      <c r="U29"/>
    </row>
    <row r="30" spans="2:21" ht="19.5" customHeight="1">
      <c r="B30" s="31" t="s">
        <v>10</v>
      </c>
      <c r="C30" s="173">
        <f>+'2.7.'!C31/'2.6'!C31/10</f>
        <v>6.1346691864859357</v>
      </c>
      <c r="D30" s="171"/>
      <c r="E30" s="168">
        <f>+'2.7.'!E31/'2.6'!E31/10</f>
        <v>6.1346691864859357</v>
      </c>
      <c r="F30" s="173">
        <f>+'2.7.'!F31/'2.6'!F31/10</f>
        <v>6.0728155543775717</v>
      </c>
      <c r="G30" s="171">
        <f>+'2.7.'!G31/'2.6'!G31/10</f>
        <v>16.255645279130917</v>
      </c>
      <c r="H30" s="169">
        <f>+'2.7.'!H31/'2.6'!H31/10</f>
        <v>13.905635537805372</v>
      </c>
      <c r="I30" s="170">
        <f>+'2.7.'!I31/'2.6'!I31/10</f>
        <v>6.1173367793316542</v>
      </c>
      <c r="J30" s="171">
        <f>+'2.7.'!J31/'2.6'!J31/10</f>
        <v>16.255645279130917</v>
      </c>
      <c r="K30" s="172">
        <f>+'2.7.'!K31/'2.6'!K31/10</f>
        <v>11.013472742407085</v>
      </c>
      <c r="N30"/>
      <c r="O30"/>
      <c r="P30"/>
      <c r="Q30"/>
      <c r="R30"/>
      <c r="S30"/>
      <c r="T30"/>
      <c r="U30"/>
    </row>
    <row r="31" spans="2:21" ht="19.5" customHeight="1">
      <c r="B31" s="165"/>
      <c r="C31" s="422"/>
      <c r="D31" s="423"/>
      <c r="E31" s="424"/>
      <c r="F31" s="422"/>
      <c r="G31" s="423"/>
      <c r="H31" s="425"/>
      <c r="I31" s="428"/>
      <c r="J31" s="423"/>
      <c r="K31" s="426"/>
      <c r="N31"/>
      <c r="O31"/>
      <c r="P31"/>
      <c r="Q31"/>
      <c r="R31"/>
      <c r="S31"/>
      <c r="T31"/>
      <c r="U31"/>
    </row>
    <row r="32" spans="2:21" ht="19.5" customHeight="1">
      <c r="B32" s="31" t="s">
        <v>11</v>
      </c>
      <c r="C32" s="177">
        <f>+'2.7.'!C33/'2.6'!C33/10</f>
        <v>7.7162338943353177</v>
      </c>
      <c r="D32" s="171"/>
      <c r="E32" s="168">
        <f>+'2.7.'!E33/'2.6'!E33/10</f>
        <v>7.7162338943353177</v>
      </c>
      <c r="F32" s="173">
        <f>+'2.7.'!F33/'2.6'!F33/10</f>
        <v>6.3394577881678451</v>
      </c>
      <c r="G32" s="170">
        <f>+'2.7.'!G33/'2.6'!G33/10</f>
        <v>15.057959065074096</v>
      </c>
      <c r="H32" s="169">
        <f>+'2.7.'!H33/'2.6'!H33/10</f>
        <v>13.448591228930614</v>
      </c>
      <c r="I32" s="170">
        <f>+'2.7.'!I33/'2.6'!I33/10</f>
        <v>6.9563474330481112</v>
      </c>
      <c r="J32" s="171">
        <f>+'2.7.'!J33/'2.6'!J33/10</f>
        <v>15.057959065074096</v>
      </c>
      <c r="K32" s="172">
        <f>+'2.7.'!K33/'2.6'!K33/10</f>
        <v>12.701519503807972</v>
      </c>
      <c r="N32"/>
      <c r="O32"/>
      <c r="P32"/>
      <c r="Q32"/>
      <c r="R32"/>
      <c r="S32"/>
      <c r="T32"/>
      <c r="U32"/>
    </row>
    <row r="33" spans="2:21" ht="19.5" customHeight="1">
      <c r="B33" s="165"/>
      <c r="C33" s="422"/>
      <c r="D33" s="423"/>
      <c r="E33" s="424"/>
      <c r="F33" s="422"/>
      <c r="G33" s="423"/>
      <c r="H33" s="425"/>
      <c r="I33" s="428"/>
      <c r="J33" s="423"/>
      <c r="K33" s="426"/>
      <c r="N33"/>
      <c r="O33"/>
      <c r="P33"/>
      <c r="R33"/>
      <c r="S33"/>
      <c r="T33"/>
      <c r="U33"/>
    </row>
    <row r="34" spans="2:21" ht="19.5" customHeight="1">
      <c r="B34" s="31" t="s">
        <v>12</v>
      </c>
      <c r="C34" s="173">
        <f>+'2.7.'!C35/'2.6'!C35/10</f>
        <v>5.7057163571293383</v>
      </c>
      <c r="D34" s="171"/>
      <c r="E34" s="168">
        <f>+'2.7.'!E35/'2.6'!E35/10</f>
        <v>5.7057163571293383</v>
      </c>
      <c r="F34" s="173">
        <f>+'2.7.'!F35/'2.6'!F35/10</f>
        <v>8.1146845188830028</v>
      </c>
      <c r="G34" s="171">
        <f>+'2.7.'!G35/'2.6'!G35/10</f>
        <v>15.856530842527439</v>
      </c>
      <c r="H34" s="169">
        <f>+'2.7.'!H35/'2.6'!H35/10</f>
        <v>14.995062355481485</v>
      </c>
      <c r="I34" s="170">
        <f>+'2.7.'!I35/'2.6'!I35/10</f>
        <v>6.1307333646318085</v>
      </c>
      <c r="J34" s="171">
        <f>+'2.7.'!J35/'2.6'!J35/10</f>
        <v>15.856530842527439</v>
      </c>
      <c r="K34" s="172">
        <f>+'2.7.'!K35/'2.6'!K35/10</f>
        <v>11.819456996094411</v>
      </c>
      <c r="N34"/>
      <c r="O34"/>
      <c r="P34"/>
      <c r="Q34" s="866"/>
      <c r="R34"/>
      <c r="S34"/>
      <c r="T34"/>
      <c r="U34"/>
    </row>
    <row r="35" spans="2:21" ht="19.5" customHeight="1">
      <c r="B35" s="165"/>
      <c r="C35" s="422"/>
      <c r="D35" s="423"/>
      <c r="E35" s="424"/>
      <c r="F35" s="422"/>
      <c r="G35" s="423"/>
      <c r="H35" s="425"/>
      <c r="I35" s="428"/>
      <c r="J35" s="423"/>
      <c r="K35" s="426"/>
      <c r="N35"/>
      <c r="O35"/>
      <c r="P35"/>
      <c r="Q35"/>
      <c r="R35"/>
      <c r="S35"/>
      <c r="T35"/>
      <c r="U35"/>
    </row>
    <row r="36" spans="2:21" ht="19.5" customHeight="1">
      <c r="B36" s="31" t="s">
        <v>13</v>
      </c>
      <c r="C36" s="173">
        <f>+'2.7.'!C37/'2.6'!C37/10</f>
        <v>10.647940420666684</v>
      </c>
      <c r="D36" s="171"/>
      <c r="E36" s="168">
        <f>+'2.7.'!E37/'2.6'!E37/10</f>
        <v>10.647940420666684</v>
      </c>
      <c r="F36" s="177"/>
      <c r="G36" s="171">
        <f>+'2.7.'!G37/'2.6'!G37/10</f>
        <v>16.650357141071407</v>
      </c>
      <c r="H36" s="169">
        <f>+'2.7.'!H37/'2.6'!H37/10</f>
        <v>16.650357141071407</v>
      </c>
      <c r="I36" s="170">
        <f>+'2.7.'!I37/'2.6'!I37/10</f>
        <v>10.647940420666684</v>
      </c>
      <c r="J36" s="171">
        <f>+'2.7.'!J37/'2.6'!J37/10</f>
        <v>16.650357141071407</v>
      </c>
      <c r="K36" s="172">
        <f>+'2.7.'!K37/'2.6'!K37/10</f>
        <v>16.631767139475787</v>
      </c>
      <c r="N36"/>
      <c r="O36"/>
      <c r="P36"/>
      <c r="Q36"/>
      <c r="R36"/>
      <c r="S36"/>
      <c r="T36"/>
      <c r="U36"/>
    </row>
    <row r="37" spans="2:21" ht="19.5" customHeight="1">
      <c r="B37" s="165"/>
      <c r="C37" s="422"/>
      <c r="D37" s="423"/>
      <c r="E37" s="424"/>
      <c r="F37" s="422"/>
      <c r="G37" s="423"/>
      <c r="H37" s="425"/>
      <c r="I37" s="428"/>
      <c r="J37" s="423"/>
      <c r="K37" s="426"/>
      <c r="N37"/>
      <c r="O37"/>
      <c r="P37"/>
      <c r="Q37"/>
      <c r="R37"/>
      <c r="S37"/>
      <c r="T37"/>
      <c r="U37"/>
    </row>
    <row r="38" spans="2:21" ht="19.5" customHeight="1">
      <c r="B38" s="31" t="s">
        <v>14</v>
      </c>
      <c r="C38" s="177"/>
      <c r="D38" s="171"/>
      <c r="E38" s="168"/>
      <c r="F38" s="177"/>
      <c r="G38" s="171">
        <f>+'2.7.'!G39/'2.6'!G39/10</f>
        <v>21.93914346680851</v>
      </c>
      <c r="H38" s="169">
        <f>+'2.7.'!H39/'2.6'!H39/10</f>
        <v>21.93914346680851</v>
      </c>
      <c r="I38" s="170"/>
      <c r="J38" s="171">
        <f>+'2.7.'!J39/'2.6'!J39/10</f>
        <v>21.93914346680851</v>
      </c>
      <c r="K38" s="172">
        <f>+'2.7.'!K39/'2.6'!K39/10</f>
        <v>21.93914346680851</v>
      </c>
      <c r="N38"/>
      <c r="O38"/>
      <c r="P38"/>
      <c r="Q38"/>
      <c r="R38"/>
      <c r="S38"/>
      <c r="T38"/>
      <c r="U38"/>
    </row>
    <row r="39" spans="2:21" ht="19.5" customHeight="1">
      <c r="B39" s="165"/>
      <c r="C39" s="422"/>
      <c r="D39" s="423"/>
      <c r="E39" s="424"/>
      <c r="F39" s="422"/>
      <c r="G39" s="423"/>
      <c r="H39" s="425"/>
      <c r="I39" s="428"/>
      <c r="J39" s="423"/>
      <c r="K39" s="426"/>
      <c r="N39"/>
      <c r="O39"/>
      <c r="P39"/>
      <c r="Q39"/>
      <c r="R39"/>
      <c r="S39"/>
      <c r="T39"/>
      <c r="U39"/>
    </row>
    <row r="40" spans="2:21" ht="19.5" customHeight="1">
      <c r="B40" s="31" t="s">
        <v>15</v>
      </c>
      <c r="C40" s="173">
        <f>+'2.7.'!C41/'2.6'!C41/10</f>
        <v>6.6389066309693092</v>
      </c>
      <c r="D40" s="171"/>
      <c r="E40" s="168">
        <f>+'2.7.'!E41/'2.6'!E41/10</f>
        <v>6.6389066309693092</v>
      </c>
      <c r="F40" s="173">
        <f>+'2.7.'!F41/'2.6'!F41/10</f>
        <v>6.0445991265253607</v>
      </c>
      <c r="G40" s="171">
        <f>+'2.7.'!G41/'2.6'!G41/10</f>
        <v>17.369922833241276</v>
      </c>
      <c r="H40" s="169">
        <f>+'2.7.'!H41/'2.6'!H41/10</f>
        <v>15.976045313393968</v>
      </c>
      <c r="I40" s="170">
        <f>+'2.7.'!I41/'2.6'!I41/10</f>
        <v>6.6350999454015085</v>
      </c>
      <c r="J40" s="171">
        <f>+'2.7.'!J41/'2.6'!J41/10</f>
        <v>17.369922833241276</v>
      </c>
      <c r="K40" s="172">
        <f>+'2.7.'!K41/'2.6'!K41/10</f>
        <v>7.1036298600364152</v>
      </c>
      <c r="N40"/>
      <c r="O40"/>
      <c r="P40"/>
      <c r="Q40" s="866"/>
      <c r="R40"/>
      <c r="S40"/>
      <c r="T40"/>
      <c r="U40"/>
    </row>
    <row r="41" spans="2:21" ht="19.5" customHeight="1">
      <c r="B41" s="165"/>
      <c r="C41" s="422"/>
      <c r="D41" s="423"/>
      <c r="E41" s="424"/>
      <c r="F41" s="422"/>
      <c r="G41" s="423"/>
      <c r="H41" s="425"/>
      <c r="I41" s="428"/>
      <c r="J41" s="423"/>
      <c r="K41" s="426"/>
      <c r="N41"/>
      <c r="O41"/>
      <c r="P41"/>
      <c r="Q41"/>
      <c r="R41"/>
      <c r="S41"/>
      <c r="T41"/>
      <c r="U41"/>
    </row>
    <row r="42" spans="2:21" ht="19.5" customHeight="1">
      <c r="B42" s="31" t="s">
        <v>16</v>
      </c>
      <c r="C42" s="173">
        <f>+'2.7.'!C43/'2.6'!C43/10</f>
        <v>6.0545454516673196</v>
      </c>
      <c r="D42" s="171"/>
      <c r="E42" s="168">
        <f>+'2.7.'!E43/'2.6'!E43/10</f>
        <v>6.0545454516673196</v>
      </c>
      <c r="F42" s="173">
        <f>+'2.7.'!F43/'2.6'!F43/10</f>
        <v>10.969161897485916</v>
      </c>
      <c r="G42" s="171">
        <f>+'2.7.'!G43/'2.6'!G43/10</f>
        <v>19.863773174711106</v>
      </c>
      <c r="H42" s="169">
        <f>+'2.7.'!H43/'2.6'!H43/10</f>
        <v>19.802859564040084</v>
      </c>
      <c r="I42" s="170">
        <f>+'2.7.'!I43/'2.6'!I43/10</f>
        <v>6.0571887908272455</v>
      </c>
      <c r="J42" s="171">
        <f>+'2.7.'!J43/'2.6'!J43/10</f>
        <v>19.863773174711106</v>
      </c>
      <c r="K42" s="172">
        <f>+'2.7.'!K43/'2.6'!K43/10</f>
        <v>7.0561742514914796</v>
      </c>
      <c r="N42"/>
      <c r="O42"/>
      <c r="P42"/>
      <c r="Q42"/>
      <c r="R42"/>
      <c r="S42"/>
      <c r="T42"/>
      <c r="U42"/>
    </row>
    <row r="43" spans="2:21" ht="19.5" customHeight="1">
      <c r="B43" s="165"/>
      <c r="C43" s="422"/>
      <c r="D43" s="423"/>
      <c r="E43" s="424"/>
      <c r="F43" s="422"/>
      <c r="G43" s="423"/>
      <c r="H43" s="425"/>
      <c r="I43" s="428"/>
      <c r="J43" s="423"/>
      <c r="K43" s="426"/>
      <c r="N43"/>
      <c r="O43"/>
      <c r="P43"/>
      <c r="Q43"/>
      <c r="R43"/>
      <c r="S43"/>
      <c r="T43"/>
      <c r="U43"/>
    </row>
    <row r="44" spans="2:21" ht="19.5" customHeight="1">
      <c r="B44" s="31" t="s">
        <v>17</v>
      </c>
      <c r="C44" s="177">
        <f>+'2.7.'!C45/'2.6'!C45/10</f>
        <v>6.3373426543440079</v>
      </c>
      <c r="D44" s="171"/>
      <c r="E44" s="168">
        <f>+'2.7.'!E45/'2.6'!E45/10</f>
        <v>6.3373426543440079</v>
      </c>
      <c r="F44" s="177">
        <f>+'2.7.'!F45/'2.6'!F45/10</f>
        <v>4.2498303710300007</v>
      </c>
      <c r="G44" s="171">
        <f>+'2.7.'!G45/'2.6'!G45/10</f>
        <v>17.184512073869559</v>
      </c>
      <c r="H44" s="169">
        <f>+'2.7.'!H45/'2.6'!H45/10</f>
        <v>13.167904915931606</v>
      </c>
      <c r="I44" s="170">
        <f>+'2.7.'!I45/'2.6'!I45/10</f>
        <v>5.4788687327853038</v>
      </c>
      <c r="J44" s="171">
        <f>+'2.7.'!J45/'2.6'!J45/10</f>
        <v>17.184512073869559</v>
      </c>
      <c r="K44" s="172">
        <f>+'2.7.'!K45/'2.6'!K45/10</f>
        <v>11.06577643956977</v>
      </c>
      <c r="N44"/>
      <c r="O44"/>
      <c r="P44"/>
      <c r="Q44"/>
      <c r="R44"/>
      <c r="S44"/>
      <c r="T44"/>
      <c r="U44"/>
    </row>
    <row r="45" spans="2:21" ht="19.5" customHeight="1">
      <c r="B45" s="165"/>
      <c r="C45" s="422"/>
      <c r="D45" s="423"/>
      <c r="E45" s="424"/>
      <c r="F45" s="422"/>
      <c r="G45" s="423"/>
      <c r="H45" s="425"/>
      <c r="I45" s="428"/>
      <c r="J45" s="423"/>
      <c r="K45" s="426"/>
      <c r="N45"/>
      <c r="O45"/>
      <c r="P45"/>
      <c r="Q45"/>
      <c r="R45"/>
      <c r="S45"/>
      <c r="T45"/>
      <c r="U45"/>
    </row>
    <row r="46" spans="2:21" ht="19.5" customHeight="1">
      <c r="B46" s="31" t="s">
        <v>18</v>
      </c>
      <c r="C46" s="177">
        <f>+'2.7.'!C47/'2.6'!C47/10</f>
        <v>5.4570588405109755</v>
      </c>
      <c r="D46" s="171"/>
      <c r="E46" s="168">
        <f>+'2.7.'!E47/'2.6'!E47/10</f>
        <v>5.4570588405109755</v>
      </c>
      <c r="F46" s="177">
        <f>+'2.7.'!F47/'2.6'!F47/10</f>
        <v>9.0999499607548948</v>
      </c>
      <c r="G46" s="171">
        <f>+'2.7.'!G47/'2.6'!G47/10</f>
        <v>17.802166925671806</v>
      </c>
      <c r="H46" s="169">
        <f>+'2.7.'!H47/'2.6'!H47/10</f>
        <v>15.86394824486089</v>
      </c>
      <c r="I46" s="170">
        <f>+'2.7.'!I47/'2.6'!I47/10</f>
        <v>6.5082067550834806</v>
      </c>
      <c r="J46" s="171">
        <f>+'2.7.'!J47/'2.6'!J47/10</f>
        <v>17.802166925671806</v>
      </c>
      <c r="K46" s="172">
        <f>+'2.7.'!K47/'2.6'!K47/10</f>
        <v>12.174810075475735</v>
      </c>
      <c r="N46"/>
      <c r="O46"/>
      <c r="P46"/>
      <c r="Q46"/>
      <c r="R46"/>
      <c r="S46"/>
      <c r="T46"/>
      <c r="U46"/>
    </row>
    <row r="47" spans="2:21" ht="19.5" customHeight="1">
      <c r="B47" s="165"/>
      <c r="C47" s="422"/>
      <c r="D47" s="423"/>
      <c r="E47" s="424"/>
      <c r="F47" s="422"/>
      <c r="G47" s="423"/>
      <c r="H47" s="425"/>
      <c r="I47" s="428"/>
      <c r="J47" s="423"/>
      <c r="K47" s="426"/>
      <c r="N47"/>
      <c r="O47"/>
      <c r="P47"/>
      <c r="Q47"/>
      <c r="R47"/>
      <c r="S47"/>
      <c r="T47"/>
      <c r="U47"/>
    </row>
    <row r="48" spans="2:21" ht="19.5" customHeight="1">
      <c r="B48" s="31" t="s">
        <v>19</v>
      </c>
      <c r="C48" s="177">
        <f>+'2.7.'!C49/'2.6'!C49/10</f>
        <v>6.5038583549760629</v>
      </c>
      <c r="D48" s="171"/>
      <c r="E48" s="168">
        <f>+'2.7.'!E49/'2.6'!E49/10</f>
        <v>6.5038583549760629</v>
      </c>
      <c r="F48" s="177">
        <f>+'2.7.'!F49/'2.6'!F49/10</f>
        <v>15.513509155713853</v>
      </c>
      <c r="G48" s="171">
        <f>+'2.7.'!G49/'2.6'!G49/10</f>
        <v>18.791241608209887</v>
      </c>
      <c r="H48" s="169">
        <f>+'2.7.'!H49/'2.6'!H49/10</f>
        <v>18.782133933597017</v>
      </c>
      <c r="I48" s="170">
        <f>+'2.7.'!I49/'2.6'!I49/10</f>
        <v>6.8675750807368301</v>
      </c>
      <c r="J48" s="171">
        <f>+'2.7.'!J49/'2.6'!J49/10</f>
        <v>18.791241608209887</v>
      </c>
      <c r="K48" s="172">
        <f>+'2.7.'!K49/'2.6'!K49/10</f>
        <v>18.021384136456156</v>
      </c>
      <c r="N48"/>
      <c r="O48"/>
      <c r="P48"/>
      <c r="Q48"/>
      <c r="R48"/>
      <c r="S48"/>
      <c r="T48"/>
      <c r="U48"/>
    </row>
    <row r="49" spans="2:21" ht="19.5" customHeight="1">
      <c r="B49" s="165"/>
      <c r="C49" s="422"/>
      <c r="D49" s="423"/>
      <c r="E49" s="424"/>
      <c r="F49" s="422"/>
      <c r="G49" s="423"/>
      <c r="H49" s="425"/>
      <c r="I49" s="428"/>
      <c r="J49" s="423"/>
      <c r="K49" s="426"/>
      <c r="N49"/>
      <c r="O49"/>
      <c r="P49"/>
      <c r="Q49"/>
      <c r="R49"/>
      <c r="S49"/>
      <c r="T49"/>
      <c r="U49"/>
    </row>
    <row r="50" spans="2:21" ht="19.5" customHeight="1">
      <c r="B50" s="31" t="s">
        <v>20</v>
      </c>
      <c r="C50" s="177">
        <f>+'2.7.'!C51/'2.6'!C51/10</f>
        <v>6.4642798646583302</v>
      </c>
      <c r="D50" s="171"/>
      <c r="E50" s="168">
        <f>+'2.7.'!E51/'2.6'!E51/10</f>
        <v>6.4642798646583302</v>
      </c>
      <c r="F50" s="177">
        <f>+'2.7.'!F51/'2.6'!F51/10</f>
        <v>6.2328302362931316</v>
      </c>
      <c r="G50" s="171">
        <f>+'2.7.'!G51/'2.6'!G51/10</f>
        <v>15.992447634631455</v>
      </c>
      <c r="H50" s="169">
        <f>+'2.7.'!H51/'2.6'!H51/10</f>
        <v>14.912012055880897</v>
      </c>
      <c r="I50" s="170">
        <f>+'2.7.'!I51/'2.6'!I51/10</f>
        <v>6.3493283080367737</v>
      </c>
      <c r="J50" s="171">
        <f>+'2.7.'!J51/'2.6'!J51/10</f>
        <v>15.992447634631455</v>
      </c>
      <c r="K50" s="172">
        <f>+'2.7.'!K51/'2.6'!K51/10</f>
        <v>14.059835620211274</v>
      </c>
      <c r="N50"/>
      <c r="O50"/>
      <c r="P50"/>
      <c r="Q50"/>
      <c r="R50"/>
      <c r="S50"/>
      <c r="T50"/>
      <c r="U50"/>
    </row>
    <row r="51" spans="2:21" ht="19.5" customHeight="1">
      <c r="B51" s="165"/>
      <c r="C51" s="422"/>
      <c r="D51" s="423"/>
      <c r="E51" s="424"/>
      <c r="F51" s="422"/>
      <c r="G51" s="423"/>
      <c r="H51" s="425"/>
      <c r="I51" s="428"/>
      <c r="J51" s="423"/>
      <c r="K51" s="426"/>
      <c r="N51"/>
      <c r="O51"/>
      <c r="P51"/>
      <c r="Q51"/>
      <c r="R51"/>
      <c r="S51"/>
      <c r="T51"/>
      <c r="U51"/>
    </row>
    <row r="52" spans="2:21" ht="19.5" customHeight="1">
      <c r="B52" s="31" t="s">
        <v>21</v>
      </c>
      <c r="C52" s="177">
        <f>+'2.7.'!C53/'2.6'!C53/10</f>
        <v>6.8998812601498489</v>
      </c>
      <c r="D52" s="171"/>
      <c r="E52" s="168">
        <f>+'2.7.'!E53/'2.6'!E53/10</f>
        <v>6.8998812601498489</v>
      </c>
      <c r="F52" s="177">
        <f>+'2.7.'!F53/'2.6'!F53/10</f>
        <v>4.5492438953090488</v>
      </c>
      <c r="G52" s="171">
        <f>+'2.7.'!G53/'2.6'!G53/10</f>
        <v>16.448672863941447</v>
      </c>
      <c r="H52" s="169">
        <f>+'2.7.'!H53/'2.6'!H53/10</f>
        <v>14.064628379469426</v>
      </c>
      <c r="I52" s="170">
        <f>+'2.7.'!I53/'2.6'!I53/10</f>
        <v>6.0948718699497153</v>
      </c>
      <c r="J52" s="171">
        <f>+'2.7.'!J53/'2.6'!J53/10</f>
        <v>16.448672863941447</v>
      </c>
      <c r="K52" s="172">
        <f>+'2.7.'!K53/'2.6'!K53/10</f>
        <v>12.07420370795697</v>
      </c>
      <c r="N52"/>
      <c r="O52"/>
      <c r="P52"/>
      <c r="Q52"/>
      <c r="R52" s="866"/>
      <c r="S52"/>
      <c r="T52"/>
      <c r="U52"/>
    </row>
    <row r="53" spans="2:21" ht="19.5" customHeight="1">
      <c r="B53" s="165"/>
      <c r="C53" s="422"/>
      <c r="D53" s="423"/>
      <c r="E53" s="424"/>
      <c r="F53" s="422"/>
      <c r="G53" s="423"/>
      <c r="H53" s="425"/>
      <c r="I53" s="428"/>
      <c r="J53" s="423"/>
      <c r="K53" s="426"/>
      <c r="N53"/>
      <c r="O53"/>
      <c r="P53"/>
      <c r="Q53"/>
      <c r="S53"/>
      <c r="T53"/>
      <c r="U53"/>
    </row>
    <row r="54" spans="2:21" ht="19.5" customHeight="1">
      <c r="B54" s="31" t="s">
        <v>22</v>
      </c>
      <c r="C54" s="177">
        <f>+'2.7.'!C55/'2.6'!C55/10</f>
        <v>8.1432074936329979</v>
      </c>
      <c r="D54" s="171"/>
      <c r="E54" s="168">
        <f>+'2.7.'!E55/'2.6'!E55/10</f>
        <v>8.1432074936329979</v>
      </c>
      <c r="F54" s="177">
        <f>+'2.7.'!F55/'2.6'!F55/10</f>
        <v>5.8284324866432708</v>
      </c>
      <c r="G54" s="171">
        <f>+'2.7.'!G55/'2.6'!G55/10</f>
        <v>19.377485133168047</v>
      </c>
      <c r="H54" s="169">
        <f>+'2.7.'!H55/'2.6'!H55/10</f>
        <v>19.112227994584355</v>
      </c>
      <c r="I54" s="170">
        <f>+'2.7.'!I55/'2.6'!I55/10</f>
        <v>7.8022936679868566</v>
      </c>
      <c r="J54" s="171">
        <f>+'2.7.'!J55/'2.6'!J55/10</f>
        <v>19.377485133168047</v>
      </c>
      <c r="K54" s="172">
        <f>+'2.7.'!K55/'2.6'!K55/10</f>
        <v>17.995453724696677</v>
      </c>
      <c r="N54"/>
      <c r="O54"/>
      <c r="P54"/>
      <c r="R54"/>
      <c r="S54"/>
      <c r="T54"/>
      <c r="U54"/>
    </row>
    <row r="55" spans="2:21" ht="19.5" customHeight="1" thickBot="1">
      <c r="B55" s="28"/>
      <c r="C55" s="422"/>
      <c r="D55" s="423"/>
      <c r="E55" s="424"/>
      <c r="F55" s="422"/>
      <c r="G55" s="423"/>
      <c r="H55" s="425"/>
      <c r="I55" s="428"/>
      <c r="J55" s="423"/>
      <c r="K55" s="426"/>
      <c r="N55"/>
      <c r="O55"/>
      <c r="P55"/>
      <c r="Q55" s="866"/>
      <c r="R55" s="868"/>
      <c r="S55"/>
      <c r="T55"/>
      <c r="U55"/>
    </row>
    <row r="56" spans="2:21" ht="18.75" customHeight="1" thickTop="1">
      <c r="B56" s="4" t="s">
        <v>1696</v>
      </c>
      <c r="C56" s="417">
        <f>+'2.7.'!C57/'2.6'!C57/10</f>
        <v>6.1441850626066712</v>
      </c>
      <c r="D56" s="418"/>
      <c r="E56" s="419">
        <f>+'2.7.'!E57/'2.6'!E57/10</f>
        <v>6.1441850626066712</v>
      </c>
      <c r="F56" s="420">
        <f>+'2.7.'!F57/'2.6'!F57/10</f>
        <v>7.1393918028486869</v>
      </c>
      <c r="G56" s="418">
        <f>+'2.7.'!G57/'2.6'!G57/10</f>
        <v>16.56145248176324</v>
      </c>
      <c r="H56" s="419">
        <f>+'2.7.'!H57/'2.6'!H57/10</f>
        <v>15.208785705234295</v>
      </c>
      <c r="I56" s="417">
        <f>+'2.7.'!I57/'2.6'!I57/10</f>
        <v>6.2596325281027436</v>
      </c>
      <c r="J56" s="418">
        <f>+'2.7.'!J57/'2.6'!J57/10</f>
        <v>16.56145248176324</v>
      </c>
      <c r="K56" s="421">
        <f>+'2.7.'!K57/'2.6'!K57/10</f>
        <v>10.472992945162151</v>
      </c>
      <c r="N56"/>
      <c r="O56"/>
      <c r="P56"/>
      <c r="Q56" s="866"/>
      <c r="R56" s="866"/>
      <c r="S56"/>
      <c r="T56"/>
      <c r="U56"/>
    </row>
    <row r="57" spans="2:21" ht="8.25" customHeight="1" thickBot="1">
      <c r="B57" s="181"/>
      <c r="C57" s="61"/>
      <c r="D57" s="59"/>
      <c r="E57" s="60"/>
      <c r="F57" s="58"/>
      <c r="G57" s="59"/>
      <c r="H57" s="60"/>
      <c r="I57" s="61"/>
      <c r="J57" s="59"/>
      <c r="K57" s="40"/>
      <c r="N57"/>
      <c r="O57"/>
      <c r="P57"/>
      <c r="Q57" s="866"/>
      <c r="R57" s="866"/>
      <c r="S57"/>
      <c r="T57"/>
      <c r="U57"/>
    </row>
    <row r="58" spans="2:21">
      <c r="B58" s="10"/>
      <c r="C58" s="10"/>
      <c r="D58" s="10"/>
      <c r="E58" s="10"/>
      <c r="F58" s="10"/>
      <c r="G58" s="10"/>
      <c r="H58" s="10"/>
      <c r="I58" s="10"/>
      <c r="J58" s="10"/>
      <c r="K58" s="10"/>
      <c r="Q58" s="866"/>
      <c r="R58" s="866"/>
    </row>
    <row r="59" spans="2:21">
      <c r="B59" s="10" t="s">
        <v>87</v>
      </c>
      <c r="C59" s="10"/>
      <c r="D59" s="10"/>
      <c r="E59" s="10"/>
      <c r="F59" s="10"/>
      <c r="G59" s="10"/>
      <c r="H59" s="10"/>
      <c r="I59" s="10"/>
      <c r="J59" s="10"/>
      <c r="K59" s="10"/>
    </row>
    <row r="60" spans="2:21">
      <c r="B60" s="10"/>
      <c r="C60" s="10"/>
      <c r="D60" s="10"/>
      <c r="E60" s="10"/>
      <c r="F60" s="10"/>
      <c r="G60" s="10"/>
      <c r="H60" s="10"/>
      <c r="I60" s="10"/>
      <c r="J60" s="10"/>
      <c r="K60" s="10"/>
      <c r="Q60" s="866"/>
      <c r="R60" s="866"/>
    </row>
    <row r="61" spans="2:21" ht="18">
      <c r="B61" s="41" t="s">
        <v>88</v>
      </c>
      <c r="C61" s="10"/>
      <c r="D61" s="10"/>
      <c r="E61" s="10"/>
      <c r="F61" s="10"/>
      <c r="G61" s="10"/>
      <c r="H61" s="10"/>
      <c r="I61" s="10"/>
      <c r="J61" s="10"/>
      <c r="K61" s="10"/>
    </row>
    <row r="62" spans="2:21" ht="18">
      <c r="B62" s="178" t="s">
        <v>89</v>
      </c>
      <c r="C62" s="10"/>
      <c r="D62" s="10"/>
      <c r="E62" s="10"/>
      <c r="F62" s="10"/>
      <c r="G62" s="10"/>
      <c r="H62" s="10"/>
      <c r="I62" s="10"/>
      <c r="J62" s="10"/>
      <c r="K62" s="10"/>
      <c r="Q62"/>
      <c r="R62"/>
    </row>
    <row r="63" spans="2:21">
      <c r="B63" s="179"/>
      <c r="C63" s="10"/>
      <c r="D63" s="10"/>
      <c r="E63" s="10"/>
      <c r="F63" s="10"/>
      <c r="G63" s="10"/>
      <c r="H63" s="10"/>
      <c r="I63" s="10"/>
      <c r="J63" s="10"/>
      <c r="K63" s="10"/>
      <c r="Q63" s="866"/>
      <c r="R63" s="866"/>
    </row>
    <row r="64" spans="2:21">
      <c r="B64" s="179"/>
      <c r="C64" s="10"/>
      <c r="D64" s="10"/>
      <c r="E64" s="10"/>
      <c r="F64" s="10"/>
      <c r="G64" s="10"/>
      <c r="H64" s="10"/>
      <c r="I64" s="10"/>
      <c r="J64" s="10"/>
      <c r="K64" s="10"/>
      <c r="Q64"/>
      <c r="R64"/>
    </row>
    <row r="65" spans="2:21" ht="19.5" customHeight="1">
      <c r="C65" s="1"/>
      <c r="Q65" s="866"/>
      <c r="R65" s="866"/>
    </row>
    <row r="66" spans="2:21">
      <c r="O66" s="451"/>
    </row>
    <row r="68" spans="2:21">
      <c r="B68" s="10"/>
      <c r="C68" s="10"/>
      <c r="D68" s="10"/>
      <c r="E68" s="10"/>
      <c r="F68" s="10"/>
      <c r="G68" s="10"/>
      <c r="H68" s="10"/>
      <c r="I68" s="10"/>
      <c r="J68" s="10"/>
      <c r="K68" s="10"/>
      <c r="O68" s="73"/>
      <c r="Q68" s="866"/>
      <c r="R68" s="866"/>
    </row>
    <row r="69" spans="2:21">
      <c r="B69" s="10"/>
      <c r="C69" s="10"/>
      <c r="D69" s="10"/>
      <c r="E69" s="10"/>
      <c r="F69" s="10"/>
      <c r="G69" s="10"/>
      <c r="H69" s="10"/>
      <c r="I69" s="10"/>
      <c r="J69" s="10"/>
      <c r="K69" s="10"/>
      <c r="O69" s="73"/>
      <c r="Q69"/>
      <c r="R69"/>
      <c r="T69" s="54"/>
    </row>
    <row r="70" spans="2:21">
      <c r="B70" s="10"/>
      <c r="C70" s="10"/>
      <c r="D70" s="10"/>
      <c r="E70" s="10"/>
      <c r="F70" s="10"/>
      <c r="G70" s="10"/>
      <c r="H70" s="10"/>
      <c r="I70" s="10"/>
      <c r="J70" s="10"/>
      <c r="K70" s="10"/>
      <c r="Q70" s="866"/>
      <c r="R70" s="866"/>
      <c r="T70" s="54"/>
    </row>
    <row r="71" spans="2:21">
      <c r="B71" s="10"/>
      <c r="C71" s="10"/>
      <c r="D71" s="10"/>
      <c r="E71" s="10"/>
      <c r="F71" s="10"/>
      <c r="G71" s="10"/>
      <c r="H71" s="10"/>
      <c r="I71" s="10"/>
      <c r="J71" s="10"/>
      <c r="K71" s="10"/>
      <c r="M71" s="467"/>
      <c r="N71" s="467"/>
      <c r="O71" s="467"/>
      <c r="P71" s="467"/>
      <c r="Q71"/>
      <c r="R71"/>
      <c r="S71" s="467"/>
      <c r="T71" s="54"/>
    </row>
    <row r="72" spans="2:21">
      <c r="B72" s="10"/>
      <c r="C72" s="10"/>
      <c r="D72" s="10"/>
      <c r="E72" s="10"/>
      <c r="F72" s="10"/>
      <c r="G72" s="10"/>
      <c r="H72" s="10"/>
      <c r="I72" s="10"/>
      <c r="J72" s="10"/>
      <c r="K72" s="10"/>
      <c r="M72" s="467"/>
      <c r="N72" s="467"/>
      <c r="O72" s="467"/>
      <c r="P72" s="467"/>
      <c r="Q72"/>
      <c r="R72"/>
      <c r="S72" s="467"/>
      <c r="T72" s="54"/>
    </row>
    <row r="73" spans="2:21">
      <c r="B73" s="10"/>
      <c r="C73" s="10"/>
      <c r="D73" s="10"/>
      <c r="E73" s="10"/>
      <c r="F73" s="10"/>
      <c r="G73" s="10"/>
      <c r="H73" s="10"/>
      <c r="I73" s="10"/>
      <c r="J73" s="10"/>
      <c r="K73" s="10"/>
      <c r="M73" s="467"/>
      <c r="N73" s="467"/>
      <c r="O73" s="467" t="s">
        <v>68</v>
      </c>
      <c r="P73" s="467"/>
      <c r="Q73"/>
      <c r="R73"/>
      <c r="S73" s="467"/>
      <c r="T73"/>
      <c r="U73"/>
    </row>
    <row r="74" spans="2:21">
      <c r="B74" s="10"/>
      <c r="C74" s="10"/>
      <c r="D74" s="10"/>
      <c r="E74" s="10"/>
      <c r="F74" s="10"/>
      <c r="G74" s="10"/>
      <c r="H74" s="10"/>
      <c r="I74" s="10"/>
      <c r="J74" s="10"/>
      <c r="K74" s="10"/>
      <c r="M74" s="467"/>
      <c r="N74" s="471" t="s">
        <v>13</v>
      </c>
      <c r="O74" s="488">
        <v>10.647940420666684</v>
      </c>
      <c r="P74" s="467"/>
      <c r="Q74"/>
      <c r="R74"/>
      <c r="S74" s="467"/>
      <c r="T74"/>
      <c r="U74"/>
    </row>
    <row r="75" spans="2:21">
      <c r="B75" s="10"/>
      <c r="C75" s="10"/>
      <c r="D75" s="10"/>
      <c r="E75" s="10"/>
      <c r="F75" s="10"/>
      <c r="G75" s="10"/>
      <c r="H75" s="10"/>
      <c r="I75" s="10"/>
      <c r="J75" s="10"/>
      <c r="K75" s="10"/>
      <c r="M75" s="467"/>
      <c r="N75" s="471" t="s">
        <v>22</v>
      </c>
      <c r="O75" s="488">
        <v>8.1432074936329979</v>
      </c>
      <c r="P75" s="467"/>
      <c r="Q75"/>
      <c r="R75"/>
      <c r="S75" s="467"/>
      <c r="T75"/>
      <c r="U75"/>
    </row>
    <row r="76" spans="2:21">
      <c r="B76" s="10"/>
      <c r="C76" s="10"/>
      <c r="D76" s="10"/>
      <c r="E76" s="10"/>
      <c r="F76" s="10"/>
      <c r="G76" s="10"/>
      <c r="H76" s="10"/>
      <c r="I76" s="10"/>
      <c r="J76" s="10"/>
      <c r="K76" s="10"/>
      <c r="M76" s="467"/>
      <c r="N76" s="471" t="s">
        <v>3</v>
      </c>
      <c r="O76" s="488">
        <v>8.1331412525548199</v>
      </c>
      <c r="P76" s="467"/>
      <c r="Q76"/>
      <c r="R76"/>
      <c r="S76" s="467"/>
      <c r="U76"/>
    </row>
    <row r="77" spans="2:21">
      <c r="B77" s="10"/>
      <c r="C77" s="10"/>
      <c r="D77" s="10"/>
      <c r="E77" s="10"/>
      <c r="F77" s="10"/>
      <c r="G77" s="10"/>
      <c r="H77" s="10"/>
      <c r="I77" s="10"/>
      <c r="J77" s="10"/>
      <c r="K77" s="10"/>
      <c r="M77" s="467"/>
      <c r="N77" s="471" t="s">
        <v>6</v>
      </c>
      <c r="O77" s="488">
        <v>7.7467579209565089</v>
      </c>
      <c r="P77" s="467"/>
      <c r="S77" s="467"/>
      <c r="U77"/>
    </row>
    <row r="78" spans="2:21">
      <c r="B78" s="10"/>
      <c r="C78" s="10"/>
      <c r="D78" s="10"/>
      <c r="E78" s="10"/>
      <c r="F78" s="10"/>
      <c r="G78" s="10"/>
      <c r="H78" s="10"/>
      <c r="I78" s="10"/>
      <c r="J78" s="10"/>
      <c r="K78" s="10"/>
      <c r="M78" s="467"/>
      <c r="N78" s="471" t="s">
        <v>11</v>
      </c>
      <c r="O78" s="488">
        <v>7.7162338943353177</v>
      </c>
      <c r="P78" s="467"/>
      <c r="S78" s="467"/>
      <c r="T78" s="54"/>
    </row>
    <row r="79" spans="2:21">
      <c r="B79" s="10"/>
      <c r="C79" s="10"/>
      <c r="D79" s="10"/>
      <c r="E79" s="10"/>
      <c r="F79" s="10"/>
      <c r="G79" s="10"/>
      <c r="H79" s="10"/>
      <c r="I79" s="10"/>
      <c r="J79" s="10"/>
      <c r="K79" s="10"/>
      <c r="M79" s="467"/>
      <c r="N79" s="471" t="s">
        <v>1</v>
      </c>
      <c r="O79" s="488">
        <v>7.471539757295365</v>
      </c>
      <c r="P79" s="467"/>
      <c r="S79" s="467"/>
      <c r="T79"/>
      <c r="U79"/>
    </row>
    <row r="80" spans="2:21">
      <c r="B80" s="10"/>
      <c r="C80" s="10"/>
      <c r="D80" s="10"/>
      <c r="E80" s="10"/>
      <c r="F80" s="10"/>
      <c r="G80" s="10"/>
      <c r="H80" s="10"/>
      <c r="I80" s="10"/>
      <c r="J80" s="10"/>
      <c r="K80" s="10"/>
      <c r="M80" s="467"/>
      <c r="N80" s="471" t="s">
        <v>7</v>
      </c>
      <c r="O80" s="488">
        <v>7.1464163674040533</v>
      </c>
      <c r="P80" s="467"/>
      <c r="S80" s="467"/>
      <c r="T80"/>
      <c r="U80"/>
    </row>
    <row r="81" spans="2:21">
      <c r="B81" s="10"/>
      <c r="C81" s="10"/>
      <c r="D81" s="10"/>
      <c r="E81" s="10"/>
      <c r="F81" s="10"/>
      <c r="G81" s="10"/>
      <c r="H81" s="10"/>
      <c r="I81" s="10"/>
      <c r="J81" s="10"/>
      <c r="K81" s="10"/>
      <c r="M81" s="467"/>
      <c r="N81" s="467"/>
      <c r="O81" s="539"/>
      <c r="P81" s="540"/>
      <c r="S81" s="467"/>
      <c r="U81"/>
    </row>
    <row r="82" spans="2:21">
      <c r="B82" s="10"/>
      <c r="C82" s="10"/>
      <c r="D82" s="10"/>
      <c r="E82" s="10"/>
      <c r="F82" s="10"/>
      <c r="G82" s="10"/>
      <c r="H82" s="10"/>
      <c r="I82" s="10"/>
      <c r="J82" s="10"/>
      <c r="K82" s="10"/>
      <c r="M82" s="467"/>
      <c r="N82" s="467"/>
      <c r="O82" s="540"/>
      <c r="P82" s="467"/>
      <c r="Q82"/>
      <c r="R82"/>
      <c r="S82" s="467"/>
      <c r="T82"/>
      <c r="U82"/>
    </row>
    <row r="83" spans="2:21">
      <c r="B83" s="10"/>
      <c r="C83" s="10"/>
      <c r="D83" s="10"/>
      <c r="E83" s="10"/>
      <c r="F83" s="10"/>
      <c r="G83" s="10"/>
      <c r="H83" s="10"/>
      <c r="I83" s="10"/>
      <c r="J83" s="10"/>
      <c r="K83" s="10"/>
      <c r="M83" s="467"/>
      <c r="N83" s="467"/>
      <c r="O83" s="467"/>
      <c r="P83" s="540"/>
      <c r="Q83" s="467"/>
      <c r="R83" s="700"/>
      <c r="S83" s="467"/>
      <c r="U83"/>
    </row>
    <row r="84" spans="2:21">
      <c r="B84" s="10"/>
      <c r="C84" s="10"/>
      <c r="D84" s="10"/>
      <c r="E84" s="10"/>
      <c r="F84" s="10"/>
      <c r="G84" s="10"/>
      <c r="H84" s="10"/>
      <c r="I84" s="10"/>
      <c r="J84" s="10"/>
      <c r="K84" s="10"/>
      <c r="M84" s="467"/>
      <c r="N84" s="467"/>
      <c r="O84" s="467"/>
      <c r="P84" s="540"/>
      <c r="Q84" s="467"/>
      <c r="R84" s="467"/>
      <c r="S84" s="467"/>
      <c r="U84"/>
    </row>
    <row r="85" spans="2:21">
      <c r="B85" s="10"/>
      <c r="C85" s="10"/>
      <c r="D85" s="10"/>
      <c r="E85" s="10"/>
      <c r="F85" s="10"/>
      <c r="G85" s="10"/>
      <c r="H85" s="10"/>
      <c r="I85" s="10"/>
      <c r="J85" s="10"/>
      <c r="K85" s="10"/>
      <c r="M85" s="467"/>
      <c r="N85" s="467"/>
      <c r="O85" s="467"/>
      <c r="P85" s="471"/>
      <c r="Q85" s="467"/>
      <c r="R85" s="467"/>
      <c r="S85" s="467"/>
      <c r="T85"/>
      <c r="U85"/>
    </row>
    <row r="86" spans="2:21">
      <c r="B86" s="10"/>
      <c r="C86" s="10"/>
      <c r="D86" s="10"/>
      <c r="E86" s="10"/>
      <c r="F86" s="10"/>
      <c r="G86" s="10"/>
      <c r="H86" s="10"/>
      <c r="I86" s="10"/>
      <c r="J86" s="10"/>
      <c r="K86" s="10"/>
      <c r="M86" s="467"/>
      <c r="N86" s="467"/>
      <c r="O86" s="467"/>
      <c r="P86" s="471"/>
      <c r="Q86" s="467"/>
      <c r="R86" s="467"/>
      <c r="S86" s="467"/>
      <c r="U86"/>
    </row>
    <row r="87" spans="2:21">
      <c r="B87" s="10"/>
      <c r="C87" s="10"/>
      <c r="D87" s="10"/>
      <c r="E87" s="10"/>
      <c r="F87" s="10"/>
      <c r="G87" s="10"/>
      <c r="H87" s="10"/>
      <c r="I87" s="10"/>
      <c r="J87" s="10"/>
      <c r="K87" s="10"/>
      <c r="M87" s="467"/>
      <c r="N87" s="467"/>
      <c r="O87" s="467"/>
      <c r="P87" s="471"/>
      <c r="Q87" s="467"/>
      <c r="R87" s="700"/>
      <c r="S87" s="467"/>
      <c r="T87"/>
      <c r="U87"/>
    </row>
    <row r="88" spans="2:21">
      <c r="B88" s="10"/>
      <c r="C88" s="10"/>
      <c r="D88" s="10"/>
      <c r="E88" s="10"/>
      <c r="F88" s="10"/>
      <c r="G88" s="10"/>
      <c r="H88" s="10"/>
      <c r="I88" s="10"/>
      <c r="J88" s="10"/>
      <c r="K88" s="10"/>
      <c r="M88" s="467"/>
      <c r="N88" s="467"/>
      <c r="O88" s="467"/>
      <c r="P88" s="471"/>
      <c r="Q88" s="467"/>
      <c r="R88" s="467"/>
      <c r="S88" s="467"/>
      <c r="U88"/>
    </row>
    <row r="89" spans="2:21">
      <c r="B89" s="10"/>
      <c r="C89" s="10"/>
      <c r="D89" s="10"/>
      <c r="E89" s="10"/>
      <c r="F89" s="10"/>
      <c r="G89" s="10"/>
      <c r="H89" s="10"/>
      <c r="I89" s="10"/>
      <c r="J89" s="10"/>
      <c r="K89" s="10"/>
      <c r="M89" s="467"/>
      <c r="N89" s="467"/>
      <c r="O89" s="467"/>
      <c r="P89" s="471"/>
      <c r="Q89" s="467"/>
      <c r="R89" s="467"/>
      <c r="S89" s="467"/>
      <c r="T89"/>
      <c r="U89"/>
    </row>
    <row r="90" spans="2:21">
      <c r="B90" s="10"/>
      <c r="C90" s="10"/>
      <c r="D90" s="10"/>
      <c r="E90" s="10"/>
      <c r="F90" s="10"/>
      <c r="G90" s="10"/>
      <c r="H90" s="10"/>
      <c r="I90" s="10"/>
      <c r="J90" s="10"/>
      <c r="K90" s="10"/>
      <c r="M90" s="467"/>
      <c r="N90" s="467"/>
      <c r="O90" s="467"/>
      <c r="P90" s="471"/>
      <c r="Q90" s="467"/>
      <c r="R90" s="467"/>
      <c r="S90" s="467"/>
      <c r="T90"/>
      <c r="U90"/>
    </row>
    <row r="91" spans="2:21">
      <c r="B91" s="10"/>
      <c r="C91" s="10"/>
      <c r="D91" s="10"/>
      <c r="E91" s="10"/>
      <c r="F91" s="10"/>
      <c r="G91" s="10"/>
      <c r="H91" s="10"/>
      <c r="I91" s="10"/>
      <c r="J91" s="10"/>
      <c r="K91" s="10"/>
      <c r="M91" s="467"/>
      <c r="N91" s="467"/>
      <c r="O91" s="467"/>
      <c r="P91" s="471"/>
      <c r="Q91" s="467"/>
      <c r="R91" s="467"/>
      <c r="S91" s="467"/>
      <c r="T91"/>
      <c r="U91"/>
    </row>
    <row r="92" spans="2:21">
      <c r="B92" s="10"/>
      <c r="C92" s="10"/>
      <c r="D92" s="10"/>
      <c r="E92" s="10"/>
      <c r="F92" s="10"/>
      <c r="G92" s="10"/>
      <c r="H92" s="10"/>
      <c r="I92" s="10"/>
      <c r="J92" s="10"/>
      <c r="K92" s="10"/>
      <c r="M92" s="467"/>
      <c r="N92" s="467"/>
      <c r="O92" s="467"/>
      <c r="P92" s="467"/>
      <c r="Q92" s="467"/>
      <c r="R92" s="467"/>
      <c r="S92" s="467"/>
      <c r="T92"/>
      <c r="U92"/>
    </row>
    <row r="93" spans="2:21">
      <c r="B93" s="10"/>
      <c r="C93" s="10"/>
      <c r="D93" s="10"/>
      <c r="E93" s="10"/>
      <c r="F93" s="10"/>
      <c r="G93" s="10"/>
      <c r="H93" s="10"/>
      <c r="I93" s="10"/>
      <c r="J93" s="10"/>
      <c r="K93" s="10"/>
      <c r="M93" s="467"/>
      <c r="N93" s="467"/>
      <c r="O93" s="540"/>
      <c r="P93" s="467"/>
      <c r="Q93" s="467"/>
      <c r="R93" s="700"/>
      <c r="S93" s="467"/>
      <c r="T93" s="54"/>
    </row>
    <row r="94" spans="2:21">
      <c r="B94" s="10"/>
      <c r="C94" s="10"/>
      <c r="D94" s="10"/>
      <c r="E94" s="10"/>
      <c r="F94" s="10"/>
      <c r="G94" s="10"/>
      <c r="H94" s="10"/>
      <c r="I94" s="10"/>
      <c r="J94" s="10"/>
      <c r="K94" s="10"/>
      <c r="M94" s="467"/>
      <c r="N94" s="467"/>
      <c r="O94" s="539"/>
      <c r="P94" s="541"/>
      <c r="Q94" s="467"/>
      <c r="R94" s="866"/>
      <c r="S94" s="467"/>
      <c r="T94"/>
      <c r="U94"/>
    </row>
    <row r="95" spans="2:21">
      <c r="B95" s="10"/>
      <c r="C95" s="10"/>
      <c r="D95" s="10"/>
      <c r="E95" s="10"/>
      <c r="F95" s="10"/>
      <c r="G95" s="10"/>
      <c r="H95" s="10"/>
      <c r="I95" s="10"/>
      <c r="J95" s="10"/>
      <c r="K95" s="10"/>
      <c r="M95" s="467"/>
      <c r="N95" s="471"/>
      <c r="O95" s="477"/>
      <c r="P95" s="467"/>
      <c r="Q95" s="467"/>
      <c r="R95" s="467"/>
      <c r="S95" s="467"/>
      <c r="T95"/>
      <c r="U95"/>
    </row>
    <row r="96" spans="2:21">
      <c r="B96" s="10"/>
      <c r="C96" s="10"/>
      <c r="D96" s="10"/>
      <c r="E96" s="10"/>
      <c r="F96" s="10"/>
      <c r="G96" s="10"/>
      <c r="H96" s="10"/>
      <c r="I96" s="10"/>
      <c r="J96" s="10"/>
      <c r="K96" s="10"/>
      <c r="M96" s="467"/>
      <c r="N96" s="471"/>
      <c r="O96" s="477"/>
      <c r="P96" s="467"/>
      <c r="Q96" s="467"/>
      <c r="R96" s="467"/>
      <c r="S96" s="467"/>
      <c r="U96"/>
    </row>
    <row r="97" spans="2:21">
      <c r="B97" s="10"/>
      <c r="C97" s="10"/>
      <c r="D97" s="10"/>
      <c r="E97" s="10"/>
      <c r="F97" s="10"/>
      <c r="G97" s="10"/>
      <c r="H97" s="10"/>
      <c r="I97" s="10"/>
      <c r="J97" s="10"/>
      <c r="K97" s="10"/>
      <c r="M97" s="467"/>
      <c r="N97" s="471"/>
      <c r="O97" s="477"/>
      <c r="P97" s="467"/>
      <c r="Q97" s="467"/>
      <c r="R97" s="467"/>
      <c r="S97" s="467"/>
      <c r="U97"/>
    </row>
    <row r="98" spans="2:21">
      <c r="B98" s="10"/>
      <c r="C98" s="10"/>
      <c r="D98" s="10"/>
      <c r="E98" s="10"/>
      <c r="F98" s="10"/>
      <c r="G98" s="10"/>
      <c r="H98" s="10"/>
      <c r="I98" s="10"/>
      <c r="J98" s="10"/>
      <c r="K98" s="10"/>
      <c r="M98" s="467"/>
      <c r="N98" s="471"/>
      <c r="O98" s="477"/>
      <c r="P98" s="467"/>
      <c r="Q98" s="467"/>
      <c r="R98" s="467"/>
      <c r="S98" s="467"/>
      <c r="T98" s="54"/>
    </row>
    <row r="99" spans="2:21">
      <c r="B99" s="10"/>
      <c r="C99" s="10"/>
      <c r="D99" s="10"/>
      <c r="E99" s="10"/>
      <c r="F99" s="10"/>
      <c r="G99" s="10"/>
      <c r="H99" s="10"/>
      <c r="I99" s="10"/>
      <c r="J99" s="10"/>
      <c r="K99" s="10"/>
      <c r="M99" s="467"/>
      <c r="N99" s="471"/>
      <c r="O99" s="477"/>
      <c r="P99" s="467"/>
      <c r="Q99" s="467"/>
      <c r="R99" s="467"/>
      <c r="S99" s="467"/>
      <c r="T99" s="54"/>
    </row>
    <row r="100" spans="2:21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M100" s="467"/>
      <c r="N100" s="474"/>
      <c r="O100" s="477"/>
      <c r="P100" s="467"/>
      <c r="Q100" s="467"/>
      <c r="R100" s="467"/>
      <c r="S100" s="467"/>
      <c r="T100" s="54"/>
    </row>
    <row r="101" spans="2:21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M101" s="467"/>
      <c r="N101" s="467"/>
      <c r="O101" s="467"/>
      <c r="P101" s="467"/>
      <c r="Q101" s="467"/>
      <c r="R101" s="467"/>
      <c r="S101" s="467"/>
      <c r="T101"/>
      <c r="U101"/>
    </row>
    <row r="102" spans="2:21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M102" s="467"/>
      <c r="N102" s="467"/>
      <c r="O102" s="467"/>
      <c r="P102" s="467"/>
      <c r="Q102" s="467"/>
      <c r="R102" s="467"/>
      <c r="S102" s="467"/>
      <c r="T102"/>
      <c r="U102"/>
    </row>
    <row r="103" spans="2:21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M103" s="467"/>
      <c r="N103" s="488"/>
      <c r="O103" s="467"/>
      <c r="P103" s="467"/>
      <c r="Q103" s="467"/>
      <c r="R103" s="467"/>
      <c r="S103" s="467"/>
      <c r="T103"/>
      <c r="U103"/>
    </row>
    <row r="104" spans="2:21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M104" s="467"/>
      <c r="N104" s="467"/>
      <c r="O104" s="467"/>
      <c r="P104" s="467"/>
      <c r="Q104" s="467"/>
      <c r="R104" s="467"/>
      <c r="S104" s="467"/>
      <c r="T104"/>
      <c r="U104"/>
    </row>
    <row r="105" spans="2:21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M105" s="467"/>
      <c r="N105" s="467"/>
      <c r="O105" s="467"/>
      <c r="P105" s="467"/>
      <c r="Q105" s="467"/>
      <c r="R105" s="467"/>
      <c r="S105" s="467"/>
      <c r="T105"/>
      <c r="U105"/>
    </row>
    <row r="106" spans="2:21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M106" s="467"/>
      <c r="N106" s="467"/>
      <c r="O106" s="467"/>
      <c r="P106" s="467"/>
      <c r="Q106" s="467"/>
      <c r="R106" s="467"/>
      <c r="S106" s="467"/>
      <c r="T106"/>
      <c r="U106"/>
    </row>
    <row r="107" spans="2:21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M107" s="467"/>
      <c r="N107" s="467"/>
      <c r="O107" s="467"/>
      <c r="P107" s="467"/>
      <c r="Q107" s="467"/>
      <c r="R107" s="467"/>
      <c r="S107" s="467"/>
      <c r="T107"/>
      <c r="U107"/>
    </row>
    <row r="108" spans="2:21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M108" s="467"/>
      <c r="N108" s="467"/>
      <c r="O108" s="467" t="s">
        <v>69</v>
      </c>
      <c r="P108" s="467"/>
      <c r="Q108" s="467"/>
      <c r="R108" s="467"/>
      <c r="S108" s="467"/>
      <c r="T108"/>
      <c r="U108"/>
    </row>
    <row r="109" spans="2:21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M109" s="467"/>
      <c r="N109" s="467" t="s">
        <v>14</v>
      </c>
      <c r="O109" s="488">
        <v>21.93914346680851</v>
      </c>
      <c r="P109" s="540"/>
      <c r="Q109" s="467"/>
      <c r="R109" s="467"/>
      <c r="S109" s="467"/>
      <c r="T109"/>
      <c r="U109"/>
    </row>
    <row r="110" spans="2:21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M110" s="467"/>
      <c r="N110" s="467" t="s">
        <v>7</v>
      </c>
      <c r="O110" s="488">
        <v>21.271193505853617</v>
      </c>
      <c r="P110" s="539"/>
      <c r="Q110" s="467"/>
      <c r="R110" s="467"/>
      <c r="S110" s="467"/>
      <c r="T110"/>
      <c r="U110"/>
    </row>
    <row r="111" spans="2:21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M111" s="467"/>
      <c r="N111" s="467" t="s">
        <v>3</v>
      </c>
      <c r="O111" s="488">
        <v>20.564052207502591</v>
      </c>
      <c r="P111" s="467"/>
      <c r="Q111" s="467"/>
      <c r="R111" s="467"/>
      <c r="S111" s="467"/>
      <c r="T111"/>
      <c r="U111"/>
    </row>
    <row r="112" spans="2:21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M112" s="467"/>
      <c r="N112" s="467" t="s">
        <v>9</v>
      </c>
      <c r="O112" s="488">
        <v>20.521297511939952</v>
      </c>
      <c r="P112" s="467"/>
      <c r="Q112" s="467"/>
      <c r="R112" s="467"/>
      <c r="S112" s="467"/>
      <c r="T112"/>
      <c r="U112"/>
    </row>
    <row r="113" spans="2:21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M113" s="467"/>
      <c r="N113" s="467" t="s">
        <v>16</v>
      </c>
      <c r="O113" s="488">
        <v>19.802859564040084</v>
      </c>
      <c r="P113" s="467"/>
      <c r="Q113" s="467"/>
      <c r="R113" s="467"/>
      <c r="S113" s="467"/>
      <c r="T113"/>
      <c r="U113"/>
    </row>
    <row r="114" spans="2:21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M114" s="467"/>
      <c r="N114" s="467" t="s">
        <v>22</v>
      </c>
      <c r="O114" s="488">
        <v>19.112227994584355</v>
      </c>
      <c r="P114" s="467"/>
      <c r="Q114" s="467"/>
      <c r="R114" s="467"/>
      <c r="S114" s="467"/>
      <c r="T114"/>
      <c r="U114"/>
    </row>
    <row r="115" spans="2:21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M115" s="467"/>
      <c r="N115" s="467" t="s">
        <v>5</v>
      </c>
      <c r="O115" s="488">
        <v>18.82681741178752</v>
      </c>
      <c r="P115" s="467"/>
      <c r="Q115" s="467"/>
      <c r="R115" s="467"/>
      <c r="S115" s="467"/>
      <c r="U115"/>
    </row>
    <row r="116" spans="2:21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M116" s="467"/>
      <c r="N116" s="467"/>
      <c r="O116" s="467"/>
      <c r="P116" s="467"/>
      <c r="Q116" s="467"/>
      <c r="R116" s="467"/>
      <c r="S116" s="467"/>
      <c r="U116"/>
    </row>
    <row r="117" spans="2:21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M117" s="467"/>
      <c r="N117" s="467"/>
      <c r="O117" s="467"/>
      <c r="P117" s="467"/>
      <c r="Q117" s="467"/>
      <c r="R117" s="467"/>
      <c r="S117" s="467"/>
      <c r="U117"/>
    </row>
    <row r="118" spans="2:21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M118" s="467"/>
      <c r="N118" s="467"/>
      <c r="O118" s="467"/>
      <c r="P118" s="467"/>
      <c r="Q118" s="467"/>
      <c r="R118" s="467"/>
      <c r="S118" s="467"/>
      <c r="U118"/>
    </row>
    <row r="119" spans="2:21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M119" s="467"/>
      <c r="N119" s="467"/>
      <c r="O119" s="467"/>
      <c r="P119" s="467"/>
      <c r="Q119" s="467"/>
      <c r="R119" s="467"/>
      <c r="S119" s="467"/>
      <c r="U119"/>
    </row>
    <row r="120" spans="2:21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M120" s="467"/>
      <c r="N120" s="467"/>
      <c r="O120" s="467"/>
      <c r="P120" s="467"/>
      <c r="Q120" s="467"/>
      <c r="R120" s="467"/>
      <c r="S120" s="467"/>
      <c r="U120"/>
    </row>
    <row r="121" spans="2:21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M121" s="467"/>
      <c r="N121" s="467"/>
      <c r="O121" s="467"/>
      <c r="P121" s="467"/>
      <c r="Q121" s="467"/>
      <c r="R121" s="467"/>
      <c r="S121" s="467"/>
      <c r="U121"/>
    </row>
    <row r="122" spans="2:21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M122" s="467"/>
      <c r="N122" s="467"/>
      <c r="O122" s="467"/>
      <c r="P122" s="467"/>
      <c r="Q122" s="467"/>
      <c r="R122" s="467"/>
      <c r="S122" s="467"/>
      <c r="U122"/>
    </row>
    <row r="123" spans="2:21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M123" s="467"/>
      <c r="N123" s="467"/>
      <c r="O123" s="467"/>
      <c r="P123" s="467"/>
      <c r="Q123" s="467"/>
      <c r="R123" s="467"/>
      <c r="S123" s="467"/>
      <c r="U123"/>
    </row>
    <row r="124" spans="2:21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M124" s="467"/>
      <c r="N124" s="467"/>
      <c r="O124" s="467"/>
      <c r="P124" s="467"/>
      <c r="Q124" s="467"/>
      <c r="R124" s="467"/>
      <c r="S124" s="467"/>
      <c r="U124"/>
    </row>
    <row r="125" spans="2:21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M125" s="467"/>
      <c r="N125" s="467"/>
      <c r="O125" s="467"/>
      <c r="P125" s="467"/>
      <c r="Q125" s="467"/>
      <c r="R125" s="467"/>
      <c r="S125" s="467"/>
      <c r="U125"/>
    </row>
    <row r="126" spans="2:21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M126" s="467"/>
      <c r="N126" s="467"/>
      <c r="O126" s="467"/>
      <c r="P126" s="467"/>
      <c r="Q126" s="467"/>
      <c r="R126" s="467"/>
      <c r="S126" s="467"/>
      <c r="U126"/>
    </row>
    <row r="127" spans="2:21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M127" s="467"/>
      <c r="N127" s="467"/>
      <c r="O127" s="467"/>
      <c r="P127" s="467"/>
      <c r="Q127" s="467"/>
      <c r="R127" s="467"/>
      <c r="S127" s="467"/>
      <c r="U127"/>
    </row>
    <row r="128" spans="2:21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M128" s="467"/>
      <c r="N128" s="467"/>
      <c r="O128" s="467"/>
      <c r="P128" s="467"/>
      <c r="Q128" s="467"/>
      <c r="R128" s="467"/>
      <c r="S128" s="467"/>
      <c r="U128"/>
    </row>
    <row r="129" spans="2:21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M129" s="467"/>
      <c r="N129" s="467"/>
      <c r="O129" s="467"/>
      <c r="P129" s="467"/>
      <c r="Q129" s="467"/>
      <c r="R129" s="467"/>
      <c r="S129" s="467"/>
      <c r="U129"/>
    </row>
    <row r="130" spans="2:21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M130" s="467"/>
      <c r="N130" s="467"/>
      <c r="O130" s="467"/>
      <c r="P130" s="467"/>
      <c r="Q130" s="467"/>
      <c r="R130" s="467"/>
      <c r="S130" s="467"/>
      <c r="U130"/>
    </row>
    <row r="131" spans="2:21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M131" s="467"/>
      <c r="N131" s="467"/>
      <c r="O131" s="467"/>
      <c r="P131" s="467"/>
      <c r="Q131" s="467"/>
      <c r="R131" s="467"/>
      <c r="S131" s="467"/>
      <c r="U131"/>
    </row>
    <row r="132" spans="2:21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M132" s="467"/>
      <c r="N132" s="467"/>
      <c r="O132" s="467"/>
      <c r="P132" s="467"/>
      <c r="Q132" s="467"/>
      <c r="R132" s="467"/>
      <c r="S132" s="467"/>
      <c r="U132"/>
    </row>
    <row r="133" spans="2:21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M133" s="467"/>
      <c r="N133" s="467"/>
      <c r="O133" s="467"/>
      <c r="P133" s="467"/>
      <c r="Q133" s="467"/>
      <c r="R133" s="467"/>
      <c r="S133" s="467"/>
      <c r="U133"/>
    </row>
    <row r="134" spans="2:21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M134" s="467"/>
      <c r="N134" s="467"/>
      <c r="O134" s="467"/>
      <c r="P134" s="467"/>
      <c r="Q134" s="467"/>
      <c r="R134" s="467"/>
      <c r="S134" s="467"/>
      <c r="U134"/>
    </row>
    <row r="135" spans="2:21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M135" s="467"/>
      <c r="N135" s="488"/>
      <c r="O135" s="467"/>
      <c r="P135" s="467"/>
      <c r="Q135" s="467"/>
      <c r="R135" s="467"/>
      <c r="S135" s="467"/>
      <c r="U135"/>
    </row>
    <row r="136" spans="2:21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M136" s="467"/>
      <c r="N136" s="467"/>
      <c r="O136" s="467"/>
      <c r="P136" s="467"/>
      <c r="Q136" s="467"/>
      <c r="R136" s="467"/>
      <c r="S136" s="467"/>
      <c r="U136"/>
    </row>
    <row r="137" spans="2:21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M137" s="467"/>
      <c r="N137" s="467"/>
      <c r="O137" s="467"/>
      <c r="P137" s="467"/>
      <c r="Q137" s="467"/>
      <c r="R137" s="467"/>
      <c r="S137" s="467"/>
      <c r="U137"/>
    </row>
    <row r="138" spans="2:21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M138" s="467"/>
      <c r="N138" s="471"/>
      <c r="O138" s="477" t="s">
        <v>81</v>
      </c>
      <c r="P138" s="467" t="s">
        <v>82</v>
      </c>
      <c r="Q138" s="467" t="s">
        <v>54</v>
      </c>
      <c r="R138" s="467"/>
      <c r="S138" s="467"/>
      <c r="U138"/>
    </row>
    <row r="139" spans="2:21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M139" s="467"/>
      <c r="N139" s="467" t="s">
        <v>14</v>
      </c>
      <c r="O139" s="537"/>
      <c r="P139" s="537">
        <v>21.93914346680851</v>
      </c>
      <c r="Q139" s="538">
        <v>21.93914346680851</v>
      </c>
      <c r="R139" s="467"/>
      <c r="S139" s="467"/>
      <c r="U139"/>
    </row>
    <row r="140" spans="2:21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M140" s="467"/>
      <c r="N140" s="467" t="s">
        <v>7</v>
      </c>
      <c r="O140" s="537">
        <v>7.2944981097061641</v>
      </c>
      <c r="P140" s="537">
        <v>21.292867718352216</v>
      </c>
      <c r="Q140" s="538">
        <v>19.676386434726883</v>
      </c>
      <c r="R140" s="467"/>
      <c r="S140" s="467"/>
      <c r="U140"/>
    </row>
    <row r="141" spans="2:21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M141" s="467"/>
      <c r="N141" s="467" t="s">
        <v>3</v>
      </c>
      <c r="O141" s="537">
        <v>8.4334252106044012</v>
      </c>
      <c r="P141" s="537">
        <v>20.902470667859525</v>
      </c>
      <c r="Q141" s="538">
        <v>15.160627429190026</v>
      </c>
      <c r="R141" s="467"/>
      <c r="S141" s="467"/>
      <c r="U141"/>
    </row>
    <row r="142" spans="2:21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M142" s="467"/>
      <c r="N142" s="471" t="s">
        <v>9</v>
      </c>
      <c r="O142" s="498">
        <v>6.2209977114984509</v>
      </c>
      <c r="P142" s="537">
        <v>20.692837470834345</v>
      </c>
      <c r="Q142" s="538">
        <v>10.207394660128884</v>
      </c>
      <c r="R142" s="467"/>
      <c r="S142" s="467"/>
      <c r="U142"/>
    </row>
    <row r="143" spans="2:21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M143" s="467"/>
      <c r="N143" s="467" t="s">
        <v>6</v>
      </c>
      <c r="O143" s="537">
        <v>7.8136203740187256</v>
      </c>
      <c r="P143" s="537">
        <v>20.378258696068848</v>
      </c>
      <c r="Q143" s="538">
        <v>12.431057805516138</v>
      </c>
      <c r="R143" s="467"/>
      <c r="S143" s="467"/>
      <c r="U143"/>
    </row>
    <row r="144" spans="2:2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M144" s="467"/>
      <c r="N144" s="467" t="s">
        <v>16</v>
      </c>
      <c r="O144" s="538">
        <v>6.0571887908272455</v>
      </c>
      <c r="P144" s="538">
        <v>19.863773174711106</v>
      </c>
      <c r="Q144" s="538">
        <v>7.0561742514914796</v>
      </c>
      <c r="R144" s="467"/>
      <c r="S144" s="498"/>
      <c r="T144"/>
      <c r="U144"/>
    </row>
    <row r="145" spans="2:23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M145" s="467"/>
      <c r="N145" s="467" t="s">
        <v>5</v>
      </c>
      <c r="O145" s="537">
        <v>6.4416781062702118</v>
      </c>
      <c r="P145" s="537">
        <v>19.836957365726072</v>
      </c>
      <c r="Q145" s="538">
        <v>8.8742827899479124</v>
      </c>
      <c r="R145" s="467"/>
      <c r="S145" s="498"/>
      <c r="T145"/>
      <c r="U145"/>
    </row>
    <row r="146" spans="2:23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M146" s="467"/>
      <c r="N146" s="467"/>
      <c r="O146" s="467"/>
      <c r="P146" s="467"/>
      <c r="Q146" s="467"/>
      <c r="R146" s="467"/>
      <c r="S146" s="498"/>
      <c r="T146"/>
      <c r="U146"/>
    </row>
    <row r="147" spans="2:23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M147" s="467"/>
      <c r="N147" s="467"/>
      <c r="O147" s="467"/>
      <c r="P147" s="467"/>
      <c r="Q147" s="467"/>
      <c r="R147" s="467"/>
      <c r="S147" s="498"/>
      <c r="T147"/>
      <c r="U147"/>
    </row>
    <row r="148" spans="2:23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M148" s="467"/>
      <c r="N148" s="467"/>
      <c r="O148" s="467"/>
      <c r="P148" s="467"/>
      <c r="Q148" s="467"/>
      <c r="R148" s="467"/>
      <c r="S148" s="498"/>
      <c r="T148"/>
      <c r="U148"/>
    </row>
    <row r="149" spans="2:23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M149" s="467"/>
      <c r="N149" s="467"/>
      <c r="O149" s="467"/>
      <c r="P149" s="467"/>
      <c r="Q149" s="467"/>
      <c r="R149" s="467"/>
      <c r="S149" s="498"/>
      <c r="T149"/>
      <c r="U149"/>
    </row>
    <row r="150" spans="2:23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M150" s="467"/>
      <c r="N150" s="467"/>
      <c r="O150" s="467"/>
      <c r="P150" s="467"/>
      <c r="Q150" s="467"/>
      <c r="R150" s="467"/>
      <c r="S150" s="498"/>
      <c r="U150"/>
    </row>
    <row r="151" spans="2:23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M151" s="467"/>
      <c r="N151" s="467"/>
      <c r="O151" s="467"/>
      <c r="P151" s="467"/>
      <c r="Q151" s="467"/>
      <c r="R151" s="467"/>
      <c r="S151" s="498"/>
      <c r="T151"/>
      <c r="U151"/>
    </row>
    <row r="152" spans="2:23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M152" s="467"/>
      <c r="N152" s="467"/>
      <c r="O152" s="467"/>
      <c r="P152" s="467"/>
      <c r="Q152" s="467"/>
      <c r="R152" s="467"/>
      <c r="S152" s="498"/>
      <c r="T152"/>
      <c r="U152"/>
    </row>
    <row r="153" spans="2:23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M153" s="467"/>
      <c r="N153" s="467"/>
      <c r="O153" s="467"/>
      <c r="P153" s="467"/>
      <c r="Q153" s="467"/>
      <c r="R153" s="467"/>
      <c r="S153" s="498"/>
      <c r="T153" s="75"/>
      <c r="U153" s="76"/>
      <c r="V153" s="76"/>
    </row>
    <row r="154" spans="2:23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M154" s="467"/>
      <c r="N154" s="467"/>
      <c r="O154" s="467"/>
      <c r="P154" s="467"/>
      <c r="Q154" s="467"/>
      <c r="R154" s="467"/>
      <c r="S154" s="467"/>
      <c r="U154" s="74"/>
      <c r="V154" s="74"/>
      <c r="W154" s="72"/>
    </row>
    <row r="155" spans="2:23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M155" s="467"/>
      <c r="N155" s="467"/>
      <c r="O155" s="467"/>
      <c r="P155" s="467"/>
      <c r="Q155" s="467"/>
      <c r="R155" s="467"/>
      <c r="S155" s="467"/>
    </row>
    <row r="156" spans="2:23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M156" s="467"/>
      <c r="N156" s="467"/>
      <c r="O156" s="467"/>
      <c r="P156" s="467"/>
      <c r="Q156" s="467"/>
      <c r="R156" s="467"/>
      <c r="S156" s="467"/>
    </row>
    <row r="157" spans="2:23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M157" s="467"/>
      <c r="N157" s="467"/>
      <c r="O157" s="467"/>
      <c r="P157" s="467"/>
      <c r="Q157" s="467"/>
      <c r="R157" s="467"/>
      <c r="S157" s="467"/>
    </row>
    <row r="158" spans="2:23">
      <c r="M158" s="467"/>
      <c r="P158" s="467"/>
      <c r="Q158" s="467"/>
      <c r="R158" s="467"/>
      <c r="S158" s="467"/>
    </row>
    <row r="159" spans="2:23">
      <c r="M159" s="467"/>
      <c r="P159"/>
      <c r="Q159"/>
      <c r="R159" s="467"/>
      <c r="S159" s="467"/>
    </row>
    <row r="160" spans="2:23">
      <c r="M160" s="467"/>
      <c r="N160"/>
      <c r="O160"/>
      <c r="R160" s="467"/>
      <c r="S160" s="467"/>
    </row>
    <row r="161" spans="13:19">
      <c r="M161" s="467"/>
      <c r="P161" s="467"/>
      <c r="Q161" s="467"/>
      <c r="R161" s="467"/>
      <c r="S161" s="467"/>
    </row>
    <row r="162" spans="13:19">
      <c r="M162" s="467"/>
      <c r="N162"/>
      <c r="O162"/>
      <c r="R162" s="467"/>
      <c r="S162" s="467"/>
    </row>
    <row r="163" spans="13:19">
      <c r="M163" s="467"/>
      <c r="N163" s="831"/>
      <c r="O163" s="831"/>
      <c r="P163"/>
      <c r="Q163"/>
      <c r="R163" s="467"/>
      <c r="S163" s="467"/>
    </row>
    <row r="164" spans="13:19">
      <c r="M164" s="467"/>
      <c r="N164" s="831"/>
      <c r="O164" s="831"/>
      <c r="R164" s="467"/>
      <c r="S164" s="467"/>
    </row>
    <row r="165" spans="13:19">
      <c r="N165"/>
      <c r="O165"/>
      <c r="P165"/>
      <c r="Q165"/>
    </row>
    <row r="168" spans="13:19">
      <c r="N168"/>
      <c r="O168"/>
      <c r="P168" s="831"/>
      <c r="Q168" s="831"/>
    </row>
    <row r="171" spans="13:19">
      <c r="N171" s="831"/>
      <c r="O171" s="831"/>
    </row>
    <row r="172" spans="13:19">
      <c r="P172"/>
      <c r="Q172"/>
    </row>
    <row r="173" spans="13:19">
      <c r="P173"/>
      <c r="Q173"/>
    </row>
    <row r="174" spans="13:19">
      <c r="N174"/>
      <c r="O174"/>
    </row>
    <row r="176" spans="13:19">
      <c r="P176" s="831"/>
      <c r="Q176" s="831"/>
    </row>
    <row r="180" spans="14:17">
      <c r="N180" s="831"/>
      <c r="O180" s="831"/>
    </row>
    <row r="182" spans="14:17">
      <c r="N182" s="831"/>
      <c r="O182" s="831"/>
    </row>
    <row r="183" spans="14:17">
      <c r="N183"/>
      <c r="O183"/>
      <c r="P183"/>
      <c r="Q183"/>
    </row>
    <row r="184" spans="14:17">
      <c r="N184"/>
      <c r="O184"/>
      <c r="P184" s="831"/>
      <c r="Q184" s="831"/>
    </row>
    <row r="185" spans="14:17">
      <c r="P185" s="831"/>
      <c r="Q185" s="831"/>
    </row>
    <row r="186" spans="14:17">
      <c r="P186" s="831"/>
      <c r="Q186" s="831"/>
    </row>
    <row r="187" spans="14:17">
      <c r="P187"/>
      <c r="Q187"/>
    </row>
    <row r="188" spans="14:17">
      <c r="P188"/>
      <c r="Q188"/>
    </row>
    <row r="189" spans="14:17">
      <c r="P189"/>
      <c r="Q189"/>
    </row>
    <row r="190" spans="14:17">
      <c r="P190"/>
      <c r="Q190"/>
    </row>
    <row r="191" spans="14:17">
      <c r="N191"/>
      <c r="O191"/>
      <c r="P191"/>
      <c r="Q191"/>
    </row>
    <row r="192" spans="14:17">
      <c r="N192" s="831"/>
      <c r="O192" s="831"/>
      <c r="P192"/>
      <c r="Q192"/>
    </row>
    <row r="198" spans="14:15">
      <c r="N198"/>
      <c r="O198"/>
    </row>
    <row r="199" spans="14:15">
      <c r="N199"/>
      <c r="O199"/>
    </row>
    <row r="201" spans="14:15">
      <c r="N201" s="831"/>
      <c r="O201" s="831"/>
    </row>
    <row r="202" spans="14:15">
      <c r="N202"/>
      <c r="O202"/>
    </row>
    <row r="203" spans="14:15">
      <c r="N203"/>
      <c r="O203"/>
    </row>
  </sheetData>
  <sortState ref="P6:S54">
    <sortCondition descending="1" ref="R6:R54"/>
  </sortState>
  <mergeCells count="13">
    <mergeCell ref="C3:E3"/>
    <mergeCell ref="F3:H3"/>
    <mergeCell ref="I3:J3"/>
    <mergeCell ref="B3:B5"/>
    <mergeCell ref="K3:K5"/>
    <mergeCell ref="C4:C5"/>
    <mergeCell ref="D4:D5"/>
    <mergeCell ref="E4:E5"/>
    <mergeCell ref="F4:F5"/>
    <mergeCell ref="G4:G5"/>
    <mergeCell ref="H4:H5"/>
    <mergeCell ref="I4:I5"/>
    <mergeCell ref="J4:J5"/>
  </mergeCells>
  <pageMargins left="0.78740157480314965" right="0.78740157480314965" top="0.78740157480314965" bottom="0.51181102362204722" header="0.35433070866141736" footer="0.31496062992125984"/>
  <pageSetup paperSize="9" scale="5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A107"/>
  <sheetViews>
    <sheetView view="pageBreakPreview" zoomScaleNormal="85" zoomScaleSheetLayoutView="100" workbookViewId="0">
      <selection activeCell="B6" sqref="B6"/>
    </sheetView>
  </sheetViews>
  <sheetFormatPr baseColWidth="10" defaultColWidth="11.42578125" defaultRowHeight="12.75"/>
  <cols>
    <col min="1" max="1" width="2.7109375" style="10" customWidth="1"/>
    <col min="2" max="2" width="24.140625" customWidth="1"/>
    <col min="3" max="3" width="21.7109375" customWidth="1"/>
    <col min="4" max="5" width="20.42578125" customWidth="1"/>
    <col min="6" max="7" width="17.85546875" customWidth="1"/>
    <col min="8" max="8" width="1.42578125" style="10" customWidth="1"/>
    <col min="9" max="9" width="12.7109375" style="525" customWidth="1"/>
    <col min="10" max="10" width="15.85546875" style="10" customWidth="1"/>
    <col min="11" max="11" width="13.140625" style="10" customWidth="1"/>
    <col min="12" max="12" width="13" style="10" customWidth="1"/>
    <col min="13" max="14" width="11.42578125" style="10"/>
    <col min="15" max="20" width="11.42578125" style="842"/>
    <col min="21" max="27" width="11.42578125" style="10"/>
    <col min="28" max="16384" width="11.42578125" style="1"/>
  </cols>
  <sheetData>
    <row r="1" spans="1:15" ht="18" customHeight="1">
      <c r="A1" s="26" t="s">
        <v>2054</v>
      </c>
      <c r="C1" s="10"/>
      <c r="D1" s="10"/>
      <c r="E1" s="10"/>
      <c r="F1" s="10"/>
      <c r="G1" s="10"/>
      <c r="J1" s="1009" t="s">
        <v>2035</v>
      </c>
      <c r="K1" s="1009"/>
      <c r="L1" s="1009"/>
      <c r="M1" s="1009"/>
      <c r="N1" s="1009"/>
      <c r="O1" s="841"/>
    </row>
    <row r="2" spans="1:15">
      <c r="B2" s="10"/>
      <c r="C2" s="10"/>
      <c r="D2" s="10"/>
      <c r="E2" s="10"/>
      <c r="F2" s="10"/>
      <c r="G2" s="10"/>
      <c r="J2" s="1010" t="s">
        <v>2046</v>
      </c>
      <c r="K2" s="1010" t="s">
        <v>2047</v>
      </c>
      <c r="L2" s="1011"/>
      <c r="M2" s="1011"/>
      <c r="N2" s="1011"/>
      <c r="O2" s="841"/>
    </row>
    <row r="3" spans="1:15" ht="15.75">
      <c r="A3" s="193" t="s">
        <v>90</v>
      </c>
      <c r="C3" s="10"/>
      <c r="D3" s="10"/>
      <c r="F3" s="10"/>
      <c r="G3" s="10"/>
      <c r="J3" s="1010" t="s">
        <v>2051</v>
      </c>
      <c r="K3" s="1010" t="s">
        <v>54</v>
      </c>
      <c r="L3" s="1011"/>
      <c r="M3" s="1011"/>
      <c r="N3" s="1011"/>
      <c r="O3" s="841"/>
    </row>
    <row r="4" spans="1:15" ht="13.5" thickBot="1">
      <c r="B4" s="10"/>
      <c r="C4" s="10"/>
      <c r="D4" s="10"/>
      <c r="E4" s="10"/>
      <c r="F4" s="10"/>
      <c r="G4" s="10"/>
      <c r="J4" s="1010" t="s">
        <v>2052</v>
      </c>
      <c r="K4" s="1010" t="s">
        <v>54</v>
      </c>
      <c r="L4" s="1011"/>
      <c r="M4" s="1011"/>
      <c r="N4" s="1011"/>
      <c r="O4" s="841"/>
    </row>
    <row r="5" spans="1:15" ht="35.25" customHeight="1" thickBot="1">
      <c r="B5" s="883" t="s">
        <v>91</v>
      </c>
      <c r="C5" s="884" t="s">
        <v>93</v>
      </c>
      <c r="D5" s="885" t="s">
        <v>92</v>
      </c>
      <c r="E5" s="886" t="s">
        <v>94</v>
      </c>
      <c r="F5" s="887" t="s">
        <v>95</v>
      </c>
      <c r="G5" s="888" t="s">
        <v>96</v>
      </c>
      <c r="H5" s="526"/>
      <c r="J5" s="1012" t="s">
        <v>2036</v>
      </c>
      <c r="K5" s="1013" t="s">
        <v>2039</v>
      </c>
      <c r="L5" s="1013"/>
      <c r="M5" s="1013"/>
      <c r="N5" s="1013"/>
      <c r="O5" s="841"/>
    </row>
    <row r="6" spans="1:15" ht="19.5" customHeight="1">
      <c r="B6" s="28" t="s">
        <v>0</v>
      </c>
      <c r="C6" s="194">
        <f>+K9</f>
        <v>2061.9999999999959</v>
      </c>
      <c r="D6" s="194">
        <f>+L9</f>
        <v>245.00000000000006</v>
      </c>
      <c r="E6" s="429">
        <f>+M9</f>
        <v>85152.000000000044</v>
      </c>
      <c r="F6" s="436">
        <f>SUM(C6:E6)</f>
        <v>87459.000000000044</v>
      </c>
      <c r="G6" s="433">
        <f>(F6/F$57)*100</f>
        <v>1.1242921352127804</v>
      </c>
      <c r="H6" s="80"/>
      <c r="J6" s="1012"/>
      <c r="K6" s="1013" t="s">
        <v>2037</v>
      </c>
      <c r="L6" s="1013"/>
      <c r="M6" s="1013"/>
      <c r="N6" s="1013"/>
      <c r="O6" s="841"/>
    </row>
    <row r="7" spans="1:15" ht="19.5" customHeight="1">
      <c r="B7" s="29"/>
      <c r="C7" s="81">
        <f>+C6/E6</f>
        <v>2.4215520481022112E-2</v>
      </c>
      <c r="D7" s="81">
        <f>D6/$F6</f>
        <v>2.8013126150539104E-3</v>
      </c>
      <c r="E7" s="430">
        <f>E6/$F6</f>
        <v>0.97362192570232908</v>
      </c>
      <c r="F7" s="437"/>
      <c r="G7" s="434"/>
      <c r="H7" s="80"/>
      <c r="I7" s="527"/>
      <c r="J7" s="1012"/>
      <c r="K7" s="1013" t="s">
        <v>2053</v>
      </c>
      <c r="L7" s="1013"/>
      <c r="M7" s="1013"/>
      <c r="N7" s="1013"/>
      <c r="O7" s="841"/>
    </row>
    <row r="8" spans="1:15" ht="19.5" customHeight="1">
      <c r="B8" s="28" t="s">
        <v>1</v>
      </c>
      <c r="C8" s="195">
        <f>+K10</f>
        <v>16872.000000000015</v>
      </c>
      <c r="D8" s="195">
        <f>+L10</f>
        <v>2591.0000000000014</v>
      </c>
      <c r="E8" s="431">
        <f>+M10</f>
        <v>265741.00000000012</v>
      </c>
      <c r="F8" s="436">
        <f>SUM(C8:E8)</f>
        <v>285204.00000000012</v>
      </c>
      <c r="G8" s="433">
        <f>(F8/F$57)*100</f>
        <v>3.6663192367992523</v>
      </c>
      <c r="H8" s="80"/>
      <c r="I8" s="527"/>
      <c r="J8" s="1012"/>
      <c r="K8" s="485" t="s">
        <v>130</v>
      </c>
      <c r="L8" s="485" t="s">
        <v>129</v>
      </c>
      <c r="M8" s="485" t="s">
        <v>131</v>
      </c>
      <c r="N8" s="485" t="s">
        <v>54</v>
      </c>
      <c r="O8" s="841"/>
    </row>
    <row r="9" spans="1:15" ht="19.5" customHeight="1">
      <c r="B9" s="29"/>
      <c r="C9" s="81">
        <f>+C8/E8</f>
        <v>6.3490391019827605E-2</v>
      </c>
      <c r="D9" s="81">
        <f>D8/$F8</f>
        <v>9.0847253194204867E-3</v>
      </c>
      <c r="E9" s="430">
        <f>E8/$F8</f>
        <v>0.93175761910772648</v>
      </c>
      <c r="F9" s="437"/>
      <c r="G9" s="434"/>
      <c r="H9" s="80"/>
      <c r="I9" s="527"/>
      <c r="J9" s="528" t="s">
        <v>0</v>
      </c>
      <c r="K9" s="529">
        <v>2061.9999999999959</v>
      </c>
      <c r="L9" s="529">
        <v>245.00000000000006</v>
      </c>
      <c r="M9" s="529">
        <v>85152.000000000044</v>
      </c>
      <c r="N9" s="529">
        <v>87459.000000000029</v>
      </c>
      <c r="O9" s="841"/>
    </row>
    <row r="10" spans="1:15" ht="19.5" customHeight="1">
      <c r="B10" s="28" t="s">
        <v>24</v>
      </c>
      <c r="C10" s="195">
        <f>+K11</f>
        <v>8643.0000000000218</v>
      </c>
      <c r="D10" s="195">
        <f>+L11</f>
        <v>2450.9999999999982</v>
      </c>
      <c r="E10" s="431">
        <f>+M11</f>
        <v>126780.99999999987</v>
      </c>
      <c r="F10" s="436">
        <f>SUM(C10:E10)</f>
        <v>137874.99999999988</v>
      </c>
      <c r="G10" s="433">
        <f>(F10/F$57)*100</f>
        <v>1.772393671805782</v>
      </c>
      <c r="H10" s="80"/>
      <c r="I10" s="527"/>
      <c r="J10" s="528" t="s">
        <v>1</v>
      </c>
      <c r="K10" s="529">
        <v>16872.000000000015</v>
      </c>
      <c r="L10" s="529">
        <v>2591.0000000000014</v>
      </c>
      <c r="M10" s="529">
        <v>265741.00000000012</v>
      </c>
      <c r="N10" s="529">
        <v>285203.99999999959</v>
      </c>
      <c r="O10" s="841"/>
    </row>
    <row r="11" spans="1:15" ht="19.5" customHeight="1">
      <c r="B11" s="29"/>
      <c r="C11" s="81">
        <f>+C10/E10</f>
        <v>6.8172675716393072E-2</v>
      </c>
      <c r="D11" s="81">
        <f>D10/$F10</f>
        <v>1.7776971894832277E-2</v>
      </c>
      <c r="E11" s="430">
        <f>E10/$F10</f>
        <v>0.91953581142339058</v>
      </c>
      <c r="F11" s="437"/>
      <c r="G11" s="434"/>
      <c r="H11" s="80"/>
      <c r="I11" s="527"/>
      <c r="J11" s="528" t="s">
        <v>24</v>
      </c>
      <c r="K11" s="529">
        <v>8643.0000000000218</v>
      </c>
      <c r="L11" s="529">
        <v>2450.9999999999982</v>
      </c>
      <c r="M11" s="529">
        <v>126780.99999999987</v>
      </c>
      <c r="N11" s="529">
        <v>137874.99999999968</v>
      </c>
      <c r="O11" s="841"/>
    </row>
    <row r="12" spans="1:15" ht="19.5" customHeight="1">
      <c r="B12" s="28" t="s">
        <v>2</v>
      </c>
      <c r="C12" s="195">
        <f>+K12</f>
        <v>33346.000000000007</v>
      </c>
      <c r="D12" s="195">
        <f>+L12</f>
        <v>4311.9999999999982</v>
      </c>
      <c r="E12" s="431">
        <f>+M12</f>
        <v>406219.99999999942</v>
      </c>
      <c r="F12" s="436">
        <f>SUM(C12:E12)</f>
        <v>443877.99999999942</v>
      </c>
      <c r="G12" s="433">
        <f>(F12/F$57)*100</f>
        <v>5.7060856446332302</v>
      </c>
      <c r="H12" s="80"/>
      <c r="I12" s="527"/>
      <c r="J12" s="528" t="s">
        <v>2</v>
      </c>
      <c r="K12" s="529">
        <v>33346.000000000007</v>
      </c>
      <c r="L12" s="529">
        <v>4311.9999999999982</v>
      </c>
      <c r="M12" s="529">
        <v>406219.99999999942</v>
      </c>
      <c r="N12" s="529">
        <v>443877.99999999878</v>
      </c>
      <c r="O12" s="841"/>
    </row>
    <row r="13" spans="1:15" ht="19.5" customHeight="1">
      <c r="B13" s="29"/>
      <c r="C13" s="81">
        <f>+C12/E12</f>
        <v>8.2088523460194115E-2</v>
      </c>
      <c r="D13" s="81">
        <f>D12/$F12</f>
        <v>9.7143809785571796E-3</v>
      </c>
      <c r="E13" s="430">
        <f>E12/$F12</f>
        <v>0.91516137317010515</v>
      </c>
      <c r="F13" s="437"/>
      <c r="G13" s="434"/>
      <c r="H13" s="80"/>
      <c r="I13" s="527"/>
      <c r="J13" s="528" t="s">
        <v>3</v>
      </c>
      <c r="K13" s="529">
        <v>16553.999999999985</v>
      </c>
      <c r="L13" s="529">
        <v>1148.9999999999989</v>
      </c>
      <c r="M13" s="529">
        <v>161202.99999999997</v>
      </c>
      <c r="N13" s="529">
        <v>178906.00000000058</v>
      </c>
      <c r="O13" s="841"/>
    </row>
    <row r="14" spans="1:15" ht="19.5" customHeight="1">
      <c r="B14" s="28" t="s">
        <v>3</v>
      </c>
      <c r="C14" s="195">
        <f>+K13</f>
        <v>16553.999999999985</v>
      </c>
      <c r="D14" s="195">
        <f>+L13</f>
        <v>1148.9999999999989</v>
      </c>
      <c r="E14" s="431">
        <f>+M13</f>
        <v>161202.99999999997</v>
      </c>
      <c r="F14" s="436">
        <f>SUM(C14:E14)</f>
        <v>178905.99999999994</v>
      </c>
      <c r="G14" s="433">
        <f>(F14/F$57)*100</f>
        <v>2.2998503154892864</v>
      </c>
      <c r="H14" s="80"/>
      <c r="I14" s="527"/>
      <c r="J14" s="528" t="s">
        <v>4</v>
      </c>
      <c r="K14" s="529">
        <v>56847.000000000262</v>
      </c>
      <c r="L14" s="529">
        <v>1193.0000000000007</v>
      </c>
      <c r="M14" s="529">
        <v>300202.00000000058</v>
      </c>
      <c r="N14" s="529">
        <v>358241.99999999919</v>
      </c>
      <c r="O14" s="841"/>
    </row>
    <row r="15" spans="1:15" ht="19.5" customHeight="1">
      <c r="B15" s="29"/>
      <c r="C15" s="81">
        <f>+C14/E14</f>
        <v>0.10269039658070872</v>
      </c>
      <c r="D15" s="81">
        <f>D14/$F14</f>
        <v>6.4223670530893272E-3</v>
      </c>
      <c r="E15" s="430">
        <f>E14/$F14</f>
        <v>0.90104859535174908</v>
      </c>
      <c r="F15" s="437"/>
      <c r="G15" s="434"/>
      <c r="H15" s="80"/>
      <c r="I15" s="527"/>
      <c r="J15" s="528" t="s">
        <v>39</v>
      </c>
      <c r="K15" s="529">
        <v>8470</v>
      </c>
      <c r="L15" s="529">
        <v>585</v>
      </c>
      <c r="M15" s="529">
        <v>213097.00000000009</v>
      </c>
      <c r="N15" s="529">
        <v>222151.99999999985</v>
      </c>
      <c r="O15" s="841"/>
    </row>
    <row r="16" spans="1:15" ht="19.5" customHeight="1">
      <c r="B16" s="28" t="s">
        <v>4</v>
      </c>
      <c r="C16" s="195">
        <f>+K14</f>
        <v>56847.000000000262</v>
      </c>
      <c r="D16" s="195">
        <f>+L14</f>
        <v>1193.0000000000007</v>
      </c>
      <c r="E16" s="431">
        <f>+M14</f>
        <v>300202.00000000058</v>
      </c>
      <c r="F16" s="436">
        <f>SUM(C16:E16)</f>
        <v>358242.00000000081</v>
      </c>
      <c r="G16" s="433">
        <f>(F16/F$57)*100</f>
        <v>4.6052283138716152</v>
      </c>
      <c r="H16" s="80"/>
      <c r="I16" s="527"/>
      <c r="J16" s="528" t="s">
        <v>5</v>
      </c>
      <c r="K16" s="529">
        <v>29654.99999999984</v>
      </c>
      <c r="L16" s="529">
        <v>10454.000000000022</v>
      </c>
      <c r="M16" s="529">
        <v>372998.00000000006</v>
      </c>
      <c r="N16" s="529">
        <v>413106.99999999971</v>
      </c>
      <c r="O16" s="841"/>
    </row>
    <row r="17" spans="2:15" ht="19.5" customHeight="1">
      <c r="B17" s="29"/>
      <c r="C17" s="81">
        <f>+C16/E16</f>
        <v>0.18936249591941476</v>
      </c>
      <c r="D17" s="81">
        <f>D16/$F16</f>
        <v>3.330151126891872E-3</v>
      </c>
      <c r="E17" s="430">
        <f>E16/$F16</f>
        <v>0.83798661240167238</v>
      </c>
      <c r="F17" s="437"/>
      <c r="G17" s="434"/>
      <c r="H17" s="80"/>
      <c r="I17" s="527"/>
      <c r="J17" s="528" t="s">
        <v>6</v>
      </c>
      <c r="K17" s="529">
        <v>11468.999999999995</v>
      </c>
      <c r="L17" s="529">
        <v>697.99999999999989</v>
      </c>
      <c r="M17" s="529">
        <v>91596.000000000116</v>
      </c>
      <c r="N17" s="529">
        <v>103763.00000000009</v>
      </c>
      <c r="O17" s="841"/>
    </row>
    <row r="18" spans="2:15" ht="19.5" customHeight="1">
      <c r="B18" s="28" t="s">
        <v>39</v>
      </c>
      <c r="C18" s="195">
        <f>+K15</f>
        <v>8470</v>
      </c>
      <c r="D18" s="195">
        <f>+L15</f>
        <v>585</v>
      </c>
      <c r="E18" s="431">
        <f>+M15</f>
        <v>213097.00000000009</v>
      </c>
      <c r="F18" s="436">
        <f>SUM(C18:E18)</f>
        <v>222152.00000000009</v>
      </c>
      <c r="G18" s="433">
        <f>(F18/F$57)*100</f>
        <v>2.8557809536101439</v>
      </c>
      <c r="H18" s="80"/>
      <c r="I18" s="527"/>
      <c r="J18" s="528" t="s">
        <v>61</v>
      </c>
      <c r="K18" s="529">
        <v>18934.999999999985</v>
      </c>
      <c r="L18" s="529">
        <v>771.9999999999992</v>
      </c>
      <c r="M18" s="529">
        <v>152460.00000000003</v>
      </c>
      <c r="N18" s="529">
        <v>172166.99999999936</v>
      </c>
      <c r="O18" s="841"/>
    </row>
    <row r="19" spans="2:15" ht="19.5" customHeight="1">
      <c r="B19" s="29"/>
      <c r="C19" s="81">
        <f>+C18/E18</f>
        <v>3.9747157397804739E-2</v>
      </c>
      <c r="D19" s="81">
        <f>D18/$F18</f>
        <v>2.6333321329540123E-3</v>
      </c>
      <c r="E19" s="430">
        <f>E18/$F18</f>
        <v>0.95923961971983152</v>
      </c>
      <c r="F19" s="437"/>
      <c r="G19" s="434"/>
      <c r="H19" s="80"/>
      <c r="I19" s="527"/>
      <c r="J19" s="528" t="s">
        <v>8</v>
      </c>
      <c r="K19" s="529">
        <v>18233.00000000004</v>
      </c>
      <c r="L19" s="529">
        <v>2307.9999999999973</v>
      </c>
      <c r="M19" s="529">
        <v>208500</v>
      </c>
      <c r="N19" s="529">
        <v>229041.00000000058</v>
      </c>
      <c r="O19" s="841"/>
    </row>
    <row r="20" spans="2:15" ht="19.5" customHeight="1">
      <c r="B20" s="28" t="s">
        <v>5</v>
      </c>
      <c r="C20" s="195">
        <f>+K16</f>
        <v>29654.99999999984</v>
      </c>
      <c r="D20" s="195">
        <f>+L16</f>
        <v>10454.000000000022</v>
      </c>
      <c r="E20" s="431">
        <f>+M16</f>
        <v>372998.00000000006</v>
      </c>
      <c r="F20" s="436">
        <f>SUM(C20:E20)</f>
        <v>413106.99999999994</v>
      </c>
      <c r="G20" s="433">
        <f>(F20/F$57)*100</f>
        <v>5.3105220857927229</v>
      </c>
      <c r="H20" s="80"/>
      <c r="I20" s="527"/>
      <c r="J20" s="528" t="s">
        <v>47</v>
      </c>
      <c r="K20" s="529">
        <v>41179.000000000131</v>
      </c>
      <c r="L20" s="529">
        <v>5605</v>
      </c>
      <c r="M20" s="529">
        <v>321604.99999999924</v>
      </c>
      <c r="N20" s="529">
        <v>368388.99999999779</v>
      </c>
      <c r="O20" s="841"/>
    </row>
    <row r="21" spans="2:15" ht="19.5" customHeight="1">
      <c r="B21" s="29"/>
      <c r="C21" s="81">
        <f>+C20/E20</f>
        <v>7.9504447745027684E-2</v>
      </c>
      <c r="D21" s="81">
        <f>D20/$F20</f>
        <v>2.5305792446024936E-2</v>
      </c>
      <c r="E21" s="430">
        <f>E20/$F20</f>
        <v>0.9029089315843114</v>
      </c>
      <c r="F21" s="437"/>
      <c r="G21" s="434"/>
      <c r="H21" s="80"/>
      <c r="I21" s="527"/>
      <c r="J21" s="528" t="s">
        <v>10</v>
      </c>
      <c r="K21" s="529">
        <v>44087.000000000116</v>
      </c>
      <c r="L21" s="529">
        <v>4764.0000000000073</v>
      </c>
      <c r="M21" s="529">
        <v>418423.99999999977</v>
      </c>
      <c r="N21" s="529">
        <v>467274.99999999814</v>
      </c>
      <c r="O21" s="841"/>
    </row>
    <row r="22" spans="2:15" ht="19.5" customHeight="1">
      <c r="B22" s="28" t="s">
        <v>6</v>
      </c>
      <c r="C22" s="195">
        <f>+K17</f>
        <v>11468.999999999995</v>
      </c>
      <c r="D22" s="195">
        <f>+L17</f>
        <v>697.99999999999989</v>
      </c>
      <c r="E22" s="431">
        <f>+M17</f>
        <v>91596.000000000116</v>
      </c>
      <c r="F22" s="436">
        <f>SUM(C22:E22)</f>
        <v>103763.00000000012</v>
      </c>
      <c r="G22" s="433">
        <f>(F22/F$57)*100</f>
        <v>1.3338813023940794</v>
      </c>
      <c r="H22" s="80"/>
      <c r="I22" s="527"/>
      <c r="J22" s="528" t="s">
        <v>11</v>
      </c>
      <c r="K22" s="529">
        <v>51915.000000000044</v>
      </c>
      <c r="L22" s="529">
        <v>2271.9999999999968</v>
      </c>
      <c r="M22" s="529">
        <v>251639.00000000032</v>
      </c>
      <c r="N22" s="529">
        <v>305825.99999999936</v>
      </c>
      <c r="O22" s="841"/>
    </row>
    <row r="23" spans="2:15" ht="19.5" customHeight="1">
      <c r="B23" s="29"/>
      <c r="C23" s="81">
        <f>+C22/E22</f>
        <v>0.12521289139263703</v>
      </c>
      <c r="D23" s="81">
        <f>D22/$F22</f>
        <v>6.7268679587135982E-3</v>
      </c>
      <c r="E23" s="430">
        <f>E22/$F22</f>
        <v>0.88274240336150667</v>
      </c>
      <c r="F23" s="437"/>
      <c r="G23" s="434"/>
      <c r="H23" s="80"/>
      <c r="I23" s="527"/>
      <c r="J23" s="528" t="s">
        <v>12</v>
      </c>
      <c r="K23" s="529">
        <v>159117.99999999945</v>
      </c>
      <c r="L23" s="529">
        <v>11057.000000000029</v>
      </c>
      <c r="M23" s="529">
        <v>2251133.9999999995</v>
      </c>
      <c r="N23" s="529">
        <v>2421308.9999999902</v>
      </c>
      <c r="O23" s="841"/>
    </row>
    <row r="24" spans="2:15" ht="19.5" customHeight="1">
      <c r="B24" s="28" t="s">
        <v>61</v>
      </c>
      <c r="C24" s="195">
        <f>+K18</f>
        <v>18934.999999999985</v>
      </c>
      <c r="D24" s="195">
        <f>+L18</f>
        <v>771.9999999999992</v>
      </c>
      <c r="E24" s="431">
        <f>+M18</f>
        <v>152460.00000000003</v>
      </c>
      <c r="F24" s="436">
        <f>SUM(C24:E24)</f>
        <v>172167</v>
      </c>
      <c r="G24" s="433">
        <f>(F24/F$57)*100</f>
        <v>2.213219954986664</v>
      </c>
      <c r="H24" s="80"/>
      <c r="I24" s="527"/>
      <c r="J24" s="528" t="s">
        <v>13</v>
      </c>
      <c r="K24" s="529">
        <v>7891.0000000000082</v>
      </c>
      <c r="L24" s="529">
        <v>1188</v>
      </c>
      <c r="M24" s="529">
        <v>141215.00000000003</v>
      </c>
      <c r="N24" s="529">
        <v>150294.00000000012</v>
      </c>
      <c r="O24" s="841"/>
    </row>
    <row r="25" spans="2:15" ht="19.5" customHeight="1">
      <c r="B25" s="29"/>
      <c r="C25" s="81">
        <f>+C24/E24</f>
        <v>0.1241965105601468</v>
      </c>
      <c r="D25" s="81">
        <f>D24/$F24</f>
        <v>4.4840184239720686E-3</v>
      </c>
      <c r="E25" s="430">
        <f>E24/$F24</f>
        <v>0.88553555559427777</v>
      </c>
      <c r="F25" s="437"/>
      <c r="G25" s="434"/>
      <c r="H25" s="80"/>
      <c r="I25" s="527"/>
      <c r="J25" s="528" t="s">
        <v>14</v>
      </c>
      <c r="K25" s="529">
        <v>6748.9999999999955</v>
      </c>
      <c r="L25" s="529">
        <v>1676.9999999999995</v>
      </c>
      <c r="M25" s="529">
        <v>33106.999999999978</v>
      </c>
      <c r="N25" s="529">
        <v>41532.999999999913</v>
      </c>
      <c r="O25" s="841"/>
    </row>
    <row r="26" spans="2:15" ht="19.5" customHeight="1">
      <c r="B26" s="28" t="s">
        <v>8</v>
      </c>
      <c r="C26" s="195">
        <f>+K19</f>
        <v>18233.00000000004</v>
      </c>
      <c r="D26" s="195">
        <f>+L19</f>
        <v>2307.9999999999973</v>
      </c>
      <c r="E26" s="431">
        <f>+M19</f>
        <v>208500</v>
      </c>
      <c r="F26" s="436">
        <f>SUM(C26:E26)</f>
        <v>229041.00000000003</v>
      </c>
      <c r="G26" s="433">
        <f>(F26/F$57)*100</f>
        <v>2.9443395755870791</v>
      </c>
      <c r="H26" s="80"/>
      <c r="I26" s="527"/>
      <c r="J26" s="528" t="s">
        <v>15</v>
      </c>
      <c r="K26" s="529">
        <v>5668.9999999999973</v>
      </c>
      <c r="L26" s="529">
        <v>475.0000000000004</v>
      </c>
      <c r="M26" s="529">
        <v>55657.000000000022</v>
      </c>
      <c r="N26" s="529">
        <v>61801.000000000022</v>
      </c>
      <c r="O26" s="841"/>
    </row>
    <row r="27" spans="2:15" ht="19.5" customHeight="1">
      <c r="B27" s="29"/>
      <c r="C27" s="81">
        <f>+C26/E26</f>
        <v>8.7448441247002587E-2</v>
      </c>
      <c r="D27" s="81">
        <f>D26/$F26</f>
        <v>1.0076798477128536E-2</v>
      </c>
      <c r="E27" s="430">
        <f>E26/$F26</f>
        <v>0.91031736675966302</v>
      </c>
      <c r="F27" s="437"/>
      <c r="G27" s="434"/>
      <c r="H27" s="80"/>
      <c r="I27" s="527"/>
      <c r="J27" s="528" t="s">
        <v>16</v>
      </c>
      <c r="K27" s="529">
        <v>9147.9999999999964</v>
      </c>
      <c r="L27" s="529">
        <v>734</v>
      </c>
      <c r="M27" s="529">
        <v>55187.000000000051</v>
      </c>
      <c r="N27" s="529">
        <v>65069.000000000029</v>
      </c>
      <c r="O27" s="841"/>
    </row>
    <row r="28" spans="2:15" ht="19.5" customHeight="1">
      <c r="B28" s="28" t="s">
        <v>47</v>
      </c>
      <c r="C28" s="195">
        <f>+K20</f>
        <v>41179.000000000131</v>
      </c>
      <c r="D28" s="195">
        <f>+L20</f>
        <v>5605</v>
      </c>
      <c r="E28" s="431">
        <f>+M20</f>
        <v>321604.99999999924</v>
      </c>
      <c r="F28" s="436">
        <f>SUM(C28:E28)</f>
        <v>368388.99999999936</v>
      </c>
      <c r="G28" s="433">
        <f>(F28/F$57)*100</f>
        <v>4.7356687750706046</v>
      </c>
      <c r="H28" s="80"/>
      <c r="I28" s="527"/>
      <c r="J28" s="528" t="s">
        <v>17</v>
      </c>
      <c r="K28" s="529">
        <v>27660.000000000084</v>
      </c>
      <c r="L28" s="529">
        <v>2839.0000000000018</v>
      </c>
      <c r="M28" s="529">
        <v>433248.99999999953</v>
      </c>
      <c r="N28" s="529">
        <v>463748.00000000087</v>
      </c>
      <c r="O28" s="841"/>
    </row>
    <row r="29" spans="2:15" ht="19.5" customHeight="1">
      <c r="B29" s="29"/>
      <c r="C29" s="81">
        <f>+C28/E28</f>
        <v>0.12804216352357778</v>
      </c>
      <c r="D29" s="81">
        <f>D28/$F28</f>
        <v>1.5214895124447281E-2</v>
      </c>
      <c r="E29" s="430">
        <f>E28/$F28</f>
        <v>0.8730038084741939</v>
      </c>
      <c r="F29" s="437"/>
      <c r="G29" s="434"/>
      <c r="H29" s="80"/>
      <c r="I29" s="527"/>
      <c r="J29" s="528" t="s">
        <v>18</v>
      </c>
      <c r="K29" s="529">
        <v>14990.999999999998</v>
      </c>
      <c r="L29" s="529">
        <v>3682.9999999999977</v>
      </c>
      <c r="M29" s="529">
        <v>295886.99999999965</v>
      </c>
      <c r="N29" s="529">
        <v>314561.00000000047</v>
      </c>
      <c r="O29" s="841"/>
    </row>
    <row r="30" spans="2:15" ht="19.5" customHeight="1">
      <c r="B30" s="28" t="s">
        <v>10</v>
      </c>
      <c r="C30" s="195">
        <f>+K21</f>
        <v>44087.000000000116</v>
      </c>
      <c r="D30" s="195">
        <f>+L21</f>
        <v>4764.0000000000073</v>
      </c>
      <c r="E30" s="431">
        <f>+M21</f>
        <v>418423.99999999977</v>
      </c>
      <c r="F30" s="436">
        <f>SUM(C30:E30)</f>
        <v>467274.99999999988</v>
      </c>
      <c r="G30" s="433">
        <f>(F30/F$57)*100</f>
        <v>6.006855869396535</v>
      </c>
      <c r="H30" s="80"/>
      <c r="I30" s="527"/>
      <c r="J30" s="528" t="s">
        <v>71</v>
      </c>
      <c r="K30" s="529">
        <v>25117.000000000058</v>
      </c>
      <c r="L30" s="529">
        <v>2242.9999999999955</v>
      </c>
      <c r="M30" s="529">
        <v>192985.99999999983</v>
      </c>
      <c r="N30" s="529">
        <v>220346.00000000026</v>
      </c>
      <c r="O30" s="841"/>
    </row>
    <row r="31" spans="2:15" ht="19.5" customHeight="1">
      <c r="B31" s="29"/>
      <c r="C31" s="81">
        <f>+C30/E30</f>
        <v>0.1053644150431145</v>
      </c>
      <c r="D31" s="81">
        <f>D30/$F30</f>
        <v>1.0195281151356286E-2</v>
      </c>
      <c r="E31" s="430">
        <f>E30/$F30</f>
        <v>0.89545556685035554</v>
      </c>
      <c r="F31" s="437"/>
      <c r="G31" s="434"/>
      <c r="H31" s="80"/>
      <c r="I31" s="527"/>
      <c r="J31" s="528" t="s">
        <v>20</v>
      </c>
      <c r="K31" s="529">
        <v>7986.9999999999945</v>
      </c>
      <c r="L31" s="529">
        <v>1107</v>
      </c>
      <c r="M31" s="529">
        <v>104990.99999999999</v>
      </c>
      <c r="N31" s="529">
        <v>114085.00000000007</v>
      </c>
      <c r="O31" s="841"/>
    </row>
    <row r="32" spans="2:15" ht="19.5" customHeight="1">
      <c r="B32" s="28" t="s">
        <v>11</v>
      </c>
      <c r="C32" s="195">
        <f>+K22</f>
        <v>51915.000000000044</v>
      </c>
      <c r="D32" s="195">
        <f>+L22</f>
        <v>2271.9999999999968</v>
      </c>
      <c r="E32" s="431">
        <f>+M22</f>
        <v>251639.00000000032</v>
      </c>
      <c r="F32" s="436">
        <f>SUM(C32:E32)</f>
        <v>305826.00000000035</v>
      </c>
      <c r="G32" s="433">
        <f>(F32/F$57)*100</f>
        <v>3.9314166242877686</v>
      </c>
      <c r="H32" s="80"/>
      <c r="J32" s="528" t="s">
        <v>21</v>
      </c>
      <c r="K32" s="529">
        <v>6937.0000000000055</v>
      </c>
      <c r="L32" s="529">
        <v>258</v>
      </c>
      <c r="M32" s="529">
        <v>47246.000000000015</v>
      </c>
      <c r="N32" s="529">
        <v>54441.000000000109</v>
      </c>
      <c r="O32" s="841"/>
    </row>
    <row r="33" spans="2:15" ht="19.5" customHeight="1">
      <c r="B33" s="29"/>
      <c r="C33" s="81">
        <f>+C32/E32</f>
        <v>0.20630744836849604</v>
      </c>
      <c r="D33" s="81">
        <f>D32/$F32</f>
        <v>7.4290609693093267E-3</v>
      </c>
      <c r="E33" s="430">
        <f>E32/$F32</f>
        <v>0.82281754984860678</v>
      </c>
      <c r="F33" s="437"/>
      <c r="G33" s="434"/>
      <c r="H33" s="80"/>
      <c r="J33" s="528" t="s">
        <v>22</v>
      </c>
      <c r="K33" s="529">
        <v>7906.9999999999964</v>
      </c>
      <c r="L33" s="529">
        <v>1212.0000000000007</v>
      </c>
      <c r="M33" s="529">
        <v>89437.999999999927</v>
      </c>
      <c r="N33" s="529">
        <v>98556.999999999927</v>
      </c>
      <c r="O33" s="841"/>
    </row>
    <row r="34" spans="2:15" ht="19.5" customHeight="1">
      <c r="B34" s="28" t="s">
        <v>12</v>
      </c>
      <c r="C34" s="195">
        <f>+K23</f>
        <v>159117.99999999945</v>
      </c>
      <c r="D34" s="195">
        <f>+L23</f>
        <v>11057.000000000029</v>
      </c>
      <c r="E34" s="431">
        <f>+M23</f>
        <v>2251133.9999999995</v>
      </c>
      <c r="F34" s="436">
        <f>SUM(C34:E34)</f>
        <v>2421308.9999999991</v>
      </c>
      <c r="G34" s="433">
        <f>(F34/F$57)*100</f>
        <v>31.12611241404452</v>
      </c>
      <c r="J34" s="528" t="s">
        <v>54</v>
      </c>
      <c r="K34" s="529">
        <v>637441.00000000151</v>
      </c>
      <c r="L34" s="529">
        <v>65871.999999999767</v>
      </c>
      <c r="M34" s="529">
        <v>7075714.9999999665</v>
      </c>
      <c r="N34" s="529">
        <v>7779028.0000000056</v>
      </c>
      <c r="O34" s="841"/>
    </row>
    <row r="35" spans="2:15" ht="19.5" customHeight="1">
      <c r="B35" s="29"/>
      <c r="C35" s="81">
        <f>+C34/E34</f>
        <v>7.0683486633847423E-2</v>
      </c>
      <c r="D35" s="81">
        <f>D34/$F34</f>
        <v>4.5665381824459552E-3</v>
      </c>
      <c r="E35" s="430">
        <f>E34/$F34</f>
        <v>0.92971776836413711</v>
      </c>
      <c r="F35" s="437"/>
      <c r="G35" s="434"/>
      <c r="H35" s="80"/>
      <c r="J35" s="522"/>
      <c r="K35" s="534">
        <f>+C57</f>
        <v>637441</v>
      </c>
      <c r="L35" s="534">
        <f>+D57</f>
        <v>65872.000000000044</v>
      </c>
      <c r="M35" s="534">
        <f>+E57</f>
        <v>7075714.9999999981</v>
      </c>
      <c r="N35" s="534">
        <f>+F57</f>
        <v>7779028</v>
      </c>
    </row>
    <row r="36" spans="2:15" ht="19.5" customHeight="1">
      <c r="B36" s="28" t="s">
        <v>13</v>
      </c>
      <c r="C36" s="195">
        <f>+K24</f>
        <v>7891.0000000000082</v>
      </c>
      <c r="D36" s="195">
        <f>+L24</f>
        <v>1188</v>
      </c>
      <c r="E36" s="431">
        <f>+M24</f>
        <v>141215.00000000003</v>
      </c>
      <c r="F36" s="436">
        <f>SUM(C36:E36)</f>
        <v>150294.00000000003</v>
      </c>
      <c r="G36" s="433">
        <f>(F36/F$57)*100</f>
        <v>1.9320408668023825</v>
      </c>
      <c r="H36" s="80"/>
      <c r="J36" s="522"/>
      <c r="K36" s="909">
        <f>+K34-K35</f>
        <v>1.5133991837501526E-9</v>
      </c>
      <c r="L36" s="909">
        <f t="shared" ref="L36:N36" si="0">+L34-L35</f>
        <v>-2.7648638933897018E-10</v>
      </c>
      <c r="M36" s="909">
        <f t="shared" si="0"/>
        <v>-3.166496753692627E-8</v>
      </c>
      <c r="N36" s="909">
        <f t="shared" si="0"/>
        <v>0</v>
      </c>
    </row>
    <row r="37" spans="2:15" ht="19.5" customHeight="1">
      <c r="B37" s="29"/>
      <c r="C37" s="81">
        <f>+C36/E36</f>
        <v>5.5879332932054007E-2</v>
      </c>
      <c r="D37" s="81">
        <f>D36/$F36</f>
        <v>7.9045071659547272E-3</v>
      </c>
      <c r="E37" s="430">
        <f>E36/$F36</f>
        <v>0.93959173353560355</v>
      </c>
      <c r="F37" s="437"/>
      <c r="G37" s="434"/>
      <c r="H37" s="80"/>
      <c r="J37" s="13"/>
      <c r="K37" s="13"/>
      <c r="L37" s="13"/>
      <c r="M37" s="13"/>
    </row>
    <row r="38" spans="2:15" ht="19.5" customHeight="1">
      <c r="B38" s="28" t="s">
        <v>14</v>
      </c>
      <c r="C38" s="195">
        <f>+K25</f>
        <v>6748.9999999999955</v>
      </c>
      <c r="D38" s="195">
        <f>+L25</f>
        <v>1676.9999999999995</v>
      </c>
      <c r="E38" s="431">
        <f>+M25</f>
        <v>33106.999999999978</v>
      </c>
      <c r="F38" s="436">
        <f>SUM(C38:E38)</f>
        <v>41532.999999999971</v>
      </c>
      <c r="G38" s="433">
        <f>(F38/F$57)*100</f>
        <v>0.53390989208420347</v>
      </c>
      <c r="H38" s="80"/>
      <c r="J38" s="13"/>
      <c r="K38" s="13"/>
      <c r="L38" s="13"/>
      <c r="M38" s="13"/>
    </row>
    <row r="39" spans="2:15" ht="19.5" customHeight="1">
      <c r="B39" s="29"/>
      <c r="C39" s="81">
        <f>+C38/E38</f>
        <v>0.20385416981303048</v>
      </c>
      <c r="D39" s="81">
        <f>D38/$F38</f>
        <v>4.0377531119832437E-2</v>
      </c>
      <c r="E39" s="430">
        <f>E38/$F38</f>
        <v>0.79712517756964341</v>
      </c>
      <c r="F39" s="437"/>
      <c r="G39" s="434"/>
      <c r="H39" s="80"/>
      <c r="J39" s="13"/>
      <c r="K39" s="13"/>
      <c r="L39" s="13"/>
      <c r="M39" s="13"/>
    </row>
    <row r="40" spans="2:15" ht="19.5" customHeight="1">
      <c r="B40" s="28" t="s">
        <v>15</v>
      </c>
      <c r="C40" s="195">
        <f>+K26</f>
        <v>5668.9999999999973</v>
      </c>
      <c r="D40" s="195">
        <f>+L26</f>
        <v>475.0000000000004</v>
      </c>
      <c r="E40" s="431">
        <f>+M26</f>
        <v>55657.000000000022</v>
      </c>
      <c r="F40" s="436">
        <f>SUM(C40:E40)</f>
        <v>61801.000000000022</v>
      </c>
      <c r="G40" s="433">
        <f>(F40/F$57)*100</f>
        <v>0.79445658249334006</v>
      </c>
      <c r="H40" s="80"/>
      <c r="J40" s="13"/>
      <c r="K40" s="13"/>
      <c r="L40" s="13"/>
      <c r="M40" s="13"/>
    </row>
    <row r="41" spans="2:15" ht="19.5" customHeight="1">
      <c r="B41" s="29"/>
      <c r="C41" s="81">
        <f>+C40/E40</f>
        <v>0.1018560109240526</v>
      </c>
      <c r="D41" s="81">
        <f>D40/$F40</f>
        <v>7.6859597741136916E-3</v>
      </c>
      <c r="E41" s="430">
        <f>E40/$F40</f>
        <v>0.90058413294283268</v>
      </c>
      <c r="F41" s="437"/>
      <c r="G41" s="434"/>
      <c r="H41" s="80"/>
      <c r="J41" s="13"/>
      <c r="K41" s="13"/>
      <c r="L41" s="13"/>
      <c r="M41" s="13"/>
    </row>
    <row r="42" spans="2:15" ht="19.5" customHeight="1">
      <c r="B42" s="28" t="s">
        <v>16</v>
      </c>
      <c r="C42" s="195">
        <f>+K27</f>
        <v>9147.9999999999964</v>
      </c>
      <c r="D42" s="195">
        <f>+L27</f>
        <v>734</v>
      </c>
      <c r="E42" s="431">
        <f>+M27</f>
        <v>55187.000000000051</v>
      </c>
      <c r="F42" s="436">
        <f>SUM(C42:E42)</f>
        <v>65069.000000000044</v>
      </c>
      <c r="G42" s="433">
        <f>(F42/F$57)*100</f>
        <v>0.83646697248036705</v>
      </c>
      <c r="J42" s="13"/>
      <c r="K42" s="13"/>
      <c r="L42" s="13"/>
      <c r="M42" s="13"/>
    </row>
    <row r="43" spans="2:15" ht="19.5" customHeight="1">
      <c r="B43" s="29"/>
      <c r="C43" s="81">
        <f>+C42/E42</f>
        <v>0.16576367622809698</v>
      </c>
      <c r="D43" s="81">
        <f>D42/$F42</f>
        <v>1.1280333184773079E-2</v>
      </c>
      <c r="E43" s="430">
        <f>E42/$F42</f>
        <v>0.84813044614178812</v>
      </c>
      <c r="F43" s="437"/>
      <c r="G43" s="434"/>
      <c r="H43" s="80"/>
      <c r="J43" s="13"/>
      <c r="K43" s="13"/>
      <c r="L43" s="13"/>
      <c r="M43" s="13"/>
    </row>
    <row r="44" spans="2:15" ht="19.5" customHeight="1">
      <c r="B44" s="28" t="s">
        <v>17</v>
      </c>
      <c r="C44" s="195">
        <f>+K28</f>
        <v>27660.000000000084</v>
      </c>
      <c r="D44" s="195">
        <f>+L28</f>
        <v>2839.0000000000018</v>
      </c>
      <c r="E44" s="431">
        <f>+M28</f>
        <v>433248.99999999953</v>
      </c>
      <c r="F44" s="436">
        <f>SUM(C44:E44)</f>
        <v>463747.99999999965</v>
      </c>
      <c r="G44" s="433">
        <f>(F44/F$57)*100</f>
        <v>5.9615160145971924</v>
      </c>
      <c r="H44" s="80"/>
      <c r="J44" s="13"/>
      <c r="K44" s="13"/>
      <c r="L44" s="13"/>
      <c r="M44" s="13"/>
    </row>
    <row r="45" spans="2:15" ht="19.5" customHeight="1">
      <c r="B45" s="29"/>
      <c r="C45" s="81">
        <f>+C44/E44</f>
        <v>6.3843194098544054E-2</v>
      </c>
      <c r="D45" s="81">
        <f>D44/$F44</f>
        <v>6.1218592856465233E-3</v>
      </c>
      <c r="E45" s="430">
        <f>E44/$F44</f>
        <v>0.93423367863581053</v>
      </c>
      <c r="F45" s="437"/>
      <c r="G45" s="434"/>
      <c r="H45" s="80"/>
      <c r="J45" s="13"/>
      <c r="K45" s="13"/>
      <c r="L45" s="13"/>
      <c r="M45" s="13"/>
    </row>
    <row r="46" spans="2:15" ht="19.5" customHeight="1">
      <c r="B46" s="28" t="s">
        <v>18</v>
      </c>
      <c r="C46" s="195">
        <f>+K29</f>
        <v>14990.999999999998</v>
      </c>
      <c r="D46" s="195">
        <f>+L29</f>
        <v>3682.9999999999977</v>
      </c>
      <c r="E46" s="431">
        <f>+M29</f>
        <v>295886.99999999965</v>
      </c>
      <c r="F46" s="436">
        <f>SUM(C46:E46)</f>
        <v>314560.99999999965</v>
      </c>
      <c r="G46" s="433">
        <f>(F46/F$57)*100</f>
        <v>4.0437057174752375</v>
      </c>
      <c r="H46" s="80"/>
      <c r="J46" s="13"/>
      <c r="K46" s="13"/>
      <c r="L46" s="13"/>
      <c r="M46" s="13"/>
    </row>
    <row r="47" spans="2:15" ht="19.5" customHeight="1">
      <c r="B47" s="29"/>
      <c r="C47" s="81">
        <f>+C46/E46</f>
        <v>5.0664611828164181E-2</v>
      </c>
      <c r="D47" s="81">
        <f>D46/$F46</f>
        <v>1.1708380886378164E-2</v>
      </c>
      <c r="E47" s="430">
        <f>E46/$F46</f>
        <v>0.94063472585603425</v>
      </c>
      <c r="F47" s="437"/>
      <c r="G47" s="434"/>
      <c r="H47" s="80"/>
      <c r="J47" s="13"/>
      <c r="K47" s="13"/>
      <c r="L47" s="13"/>
      <c r="M47" s="13"/>
    </row>
    <row r="48" spans="2:15" ht="19.5" customHeight="1">
      <c r="B48" s="28" t="s">
        <v>71</v>
      </c>
      <c r="C48" s="195">
        <f>+K30</f>
        <v>25117.000000000058</v>
      </c>
      <c r="D48" s="195">
        <f>+L30</f>
        <v>2242.9999999999955</v>
      </c>
      <c r="E48" s="431">
        <f>+M30</f>
        <v>192985.99999999983</v>
      </c>
      <c r="F48" s="436">
        <f>SUM(C48:E48)</f>
        <v>220345.99999999988</v>
      </c>
      <c r="G48" s="433">
        <f>(F48/F$57)*100</f>
        <v>2.832564685459416</v>
      </c>
      <c r="H48" s="80"/>
      <c r="J48" s="13"/>
      <c r="K48" s="13"/>
      <c r="L48" s="13"/>
      <c r="M48" s="13"/>
    </row>
    <row r="49" spans="2:13" ht="19.5" customHeight="1">
      <c r="B49" s="29"/>
      <c r="C49" s="81">
        <f>+C48/E48</f>
        <v>0.13014933725762531</v>
      </c>
      <c r="D49" s="81">
        <f>D48/$F48</f>
        <v>1.0179445054595938E-2</v>
      </c>
      <c r="E49" s="430">
        <f>E48/$F48</f>
        <v>0.87583164659217738</v>
      </c>
      <c r="F49" s="437"/>
      <c r="G49" s="434"/>
      <c r="H49" s="80"/>
      <c r="J49" s="13"/>
      <c r="K49" s="13"/>
      <c r="L49" s="13"/>
      <c r="M49" s="13"/>
    </row>
    <row r="50" spans="2:13" ht="19.5" customHeight="1">
      <c r="B50" s="28" t="s">
        <v>20</v>
      </c>
      <c r="C50" s="195">
        <f>+K31</f>
        <v>7986.9999999999945</v>
      </c>
      <c r="D50" s="195">
        <f>+L31</f>
        <v>1107</v>
      </c>
      <c r="E50" s="431">
        <f>+M31</f>
        <v>104990.99999999999</v>
      </c>
      <c r="F50" s="436">
        <f>SUM(C50:E50)</f>
        <v>114084.99999999999</v>
      </c>
      <c r="G50" s="433">
        <f>(F50/F$57)*100</f>
        <v>1.4665714019797844</v>
      </c>
      <c r="J50" s="13"/>
      <c r="K50" s="13"/>
      <c r="L50" s="13"/>
      <c r="M50" s="13"/>
    </row>
    <row r="51" spans="2:13" ht="19.5" customHeight="1">
      <c r="B51" s="29"/>
      <c r="C51" s="81">
        <f>+C50/E50</f>
        <v>7.6073187225571673E-2</v>
      </c>
      <c r="D51" s="81">
        <f>D50/$F50</f>
        <v>9.7032914055309658E-3</v>
      </c>
      <c r="E51" s="430">
        <f>E50/$F50</f>
        <v>0.92028750493053424</v>
      </c>
      <c r="F51" s="437"/>
      <c r="G51" s="434"/>
      <c r="H51" s="80"/>
      <c r="J51" s="13"/>
      <c r="K51" s="13"/>
      <c r="L51" s="13"/>
      <c r="M51" s="13"/>
    </row>
    <row r="52" spans="2:13" ht="19.5" customHeight="1">
      <c r="B52" s="28" t="s">
        <v>21</v>
      </c>
      <c r="C52" s="195">
        <f>+K32</f>
        <v>6937.0000000000055</v>
      </c>
      <c r="D52" s="195">
        <f>+L32</f>
        <v>258</v>
      </c>
      <c r="E52" s="431">
        <f>+M32</f>
        <v>47246.000000000015</v>
      </c>
      <c r="F52" s="436">
        <f>SUM(C52:E52)</f>
        <v>54441.000000000022</v>
      </c>
      <c r="G52" s="433">
        <f>(F52/F$57)*100</f>
        <v>0.69984321948706218</v>
      </c>
      <c r="H52" s="80"/>
      <c r="J52" s="13"/>
      <c r="K52" s="13"/>
      <c r="L52" s="13"/>
      <c r="M52" s="13"/>
    </row>
    <row r="53" spans="2:13" ht="19.5" customHeight="1">
      <c r="B53" s="29"/>
      <c r="C53" s="81">
        <f>+C52/E52</f>
        <v>0.14682724463446648</v>
      </c>
      <c r="D53" s="81">
        <f>D52/$F52</f>
        <v>4.7390753292555227E-3</v>
      </c>
      <c r="E53" s="430">
        <f>E52/$F52</f>
        <v>0.86783857754266081</v>
      </c>
      <c r="F53" s="437"/>
      <c r="G53" s="434"/>
      <c r="H53" s="80"/>
      <c r="J53" s="13"/>
      <c r="K53" s="13"/>
      <c r="L53" s="13"/>
      <c r="M53" s="13"/>
    </row>
    <row r="54" spans="2:13" ht="19.5" customHeight="1">
      <c r="B54" s="28" t="s">
        <v>22</v>
      </c>
      <c r="C54" s="195">
        <f>+K33</f>
        <v>7906.9999999999964</v>
      </c>
      <c r="D54" s="195">
        <f>+L33</f>
        <v>1212.0000000000007</v>
      </c>
      <c r="E54" s="431">
        <f>+M33</f>
        <v>89437.999999999927</v>
      </c>
      <c r="F54" s="436">
        <f>SUM(C54:E54)</f>
        <v>98556.999999999927</v>
      </c>
      <c r="G54" s="433">
        <f>(F54/F$57)*100</f>
        <v>1.26695777415893</v>
      </c>
      <c r="H54" s="80"/>
      <c r="J54" s="13"/>
      <c r="K54" s="13"/>
      <c r="L54" s="13"/>
      <c r="M54" s="13"/>
    </row>
    <row r="55" spans="2:13" ht="19.5" customHeight="1" thickBot="1">
      <c r="B55" s="30"/>
      <c r="C55" s="83">
        <f>+C54/E54</f>
        <v>8.8407611977012038E-2</v>
      </c>
      <c r="D55" s="83">
        <f>D54/$F54</f>
        <v>1.2297452235762063E-2</v>
      </c>
      <c r="E55" s="432">
        <f>E54/$F54</f>
        <v>0.907474862262447</v>
      </c>
      <c r="F55" s="438"/>
      <c r="G55" s="435"/>
      <c r="H55" s="80"/>
      <c r="J55" s="13"/>
      <c r="K55" s="13"/>
      <c r="L55" s="13"/>
      <c r="M55" s="13"/>
    </row>
    <row r="56" spans="2:13" ht="13.5" thickTop="1">
      <c r="B56" s="28"/>
      <c r="C56" s="195"/>
      <c r="D56" s="195"/>
      <c r="E56" s="196"/>
      <c r="F56" s="436"/>
      <c r="G56" s="433"/>
      <c r="H56" s="80"/>
      <c r="J56" s="13"/>
      <c r="K56" s="13"/>
      <c r="L56" s="13"/>
      <c r="M56" s="13"/>
    </row>
    <row r="57" spans="2:13" ht="15">
      <c r="B57" s="87" t="s">
        <v>95</v>
      </c>
      <c r="C57" s="197">
        <f>SUM(C6,C8,C10,C12,C14,C16,C18,C20,C22,C24,C26,C28,C30,C32,C34,C36,C38,C40,C42,C44,C46,C48,C50,C52,C54)</f>
        <v>637441</v>
      </c>
      <c r="D57" s="197">
        <f>SUM(D6,D8,D10,D12,D14,D16,D18,D20,D22,D24,D26,D28,D30,D32,D34,D36,D38,D40,D42,D44,D46,D48,D50,D52,D54)</f>
        <v>65872.000000000044</v>
      </c>
      <c r="E57" s="198">
        <f>SUM(E6,E8,E10,E12,E14,E16,E18,E20,E22,E24,E26,E28,E30,E32,E34,E36,E38,E40,E42,E44,E46,E48,E50,E52,E54)</f>
        <v>7075714.9999999981</v>
      </c>
      <c r="F57" s="439">
        <f>SUM(F6,F8,F10,F12,F14,F16,F18,F20,F22,F24,F26,F28,F30,F32,F34,F36,F38,F40,F42,F44,F46,F48,F50,F52,F54)</f>
        <v>7779028</v>
      </c>
      <c r="G57" s="433">
        <f>(F57/F$57)*100</f>
        <v>100</v>
      </c>
      <c r="H57" s="80"/>
      <c r="J57" s="13"/>
      <c r="K57" s="13"/>
      <c r="L57" s="13"/>
      <c r="M57" s="13"/>
    </row>
    <row r="58" spans="2:13" ht="13.5" thickBot="1">
      <c r="B58" s="32"/>
      <c r="C58" s="88">
        <f>C57/$F57</f>
        <v>8.1943528163158683E-2</v>
      </c>
      <c r="D58" s="88">
        <f>D57/$F57</f>
        <v>8.4678959890618789E-3</v>
      </c>
      <c r="E58" s="89">
        <f>E57/$F57</f>
        <v>0.90958857584777919</v>
      </c>
      <c r="F58" s="440"/>
      <c r="G58" s="8"/>
      <c r="H58" s="13"/>
      <c r="J58" s="13"/>
      <c r="K58" s="13"/>
      <c r="L58" s="13"/>
      <c r="M58" s="13"/>
    </row>
    <row r="59" spans="2:13">
      <c r="B59" s="10"/>
      <c r="C59" s="10"/>
      <c r="D59" s="10"/>
      <c r="E59" s="10"/>
      <c r="F59" s="10"/>
      <c r="G59" s="10"/>
      <c r="J59" s="13"/>
      <c r="K59" s="13"/>
      <c r="L59" s="13"/>
      <c r="M59" s="13"/>
    </row>
    <row r="60" spans="2:13">
      <c r="B60" s="10"/>
      <c r="C60" s="10"/>
      <c r="D60" s="10"/>
      <c r="E60" s="10"/>
      <c r="F60" s="10"/>
      <c r="G60" s="10"/>
      <c r="J60" s="13"/>
      <c r="K60" s="13"/>
      <c r="L60" s="13"/>
      <c r="M60" s="13"/>
    </row>
    <row r="61" spans="2:13">
      <c r="B61" s="10"/>
      <c r="C61" s="10"/>
      <c r="D61" s="10"/>
      <c r="E61" s="10"/>
      <c r="F61" s="10"/>
      <c r="G61" s="10"/>
      <c r="J61" s="13"/>
      <c r="K61" s="13"/>
      <c r="L61" s="13"/>
      <c r="M61" s="13"/>
    </row>
    <row r="62" spans="2:13">
      <c r="B62" s="10"/>
      <c r="C62" s="10"/>
      <c r="D62" s="10"/>
      <c r="E62" s="10"/>
      <c r="F62" s="10"/>
      <c r="G62" s="10"/>
      <c r="J62" s="13"/>
      <c r="K62" s="13"/>
      <c r="L62" s="13"/>
      <c r="M62" s="13"/>
    </row>
    <row r="63" spans="2:13">
      <c r="B63" s="10"/>
      <c r="C63" s="10"/>
      <c r="D63" s="10"/>
      <c r="E63" s="10"/>
      <c r="F63" s="10"/>
      <c r="G63" s="10"/>
      <c r="J63" s="13"/>
      <c r="K63" s="13"/>
      <c r="L63" s="13"/>
      <c r="M63" s="13"/>
    </row>
    <row r="64" spans="2:13">
      <c r="B64" s="10"/>
      <c r="C64" s="10"/>
      <c r="D64" s="10"/>
      <c r="E64" s="10"/>
      <c r="F64" s="10"/>
      <c r="G64" s="10"/>
    </row>
    <row r="65" spans="2:14">
      <c r="B65" s="10"/>
      <c r="C65" s="10"/>
      <c r="D65" s="10"/>
      <c r="E65" s="10"/>
      <c r="F65" s="10"/>
      <c r="G65" s="10"/>
    </row>
    <row r="66" spans="2:14">
      <c r="B66" s="10"/>
      <c r="C66" s="10"/>
      <c r="D66" s="10"/>
      <c r="E66" s="10"/>
      <c r="F66" s="10"/>
      <c r="G66" s="10"/>
      <c r="I66" s="530"/>
    </row>
    <row r="67" spans="2:14" ht="25.5">
      <c r="B67" s="10"/>
      <c r="C67" s="10"/>
      <c r="D67" s="10"/>
      <c r="E67" s="10"/>
      <c r="F67" s="10"/>
      <c r="G67" s="10"/>
      <c r="I67" s="530"/>
      <c r="J67" s="531"/>
      <c r="K67" s="533" t="s">
        <v>93</v>
      </c>
      <c r="L67" s="533" t="s">
        <v>92</v>
      </c>
      <c r="M67" s="533" t="s">
        <v>94</v>
      </c>
      <c r="N67" s="522" t="s">
        <v>54</v>
      </c>
    </row>
    <row r="68" spans="2:14">
      <c r="B68" s="10"/>
      <c r="C68" s="10"/>
      <c r="D68" s="10"/>
      <c r="E68" s="10"/>
      <c r="F68" s="10"/>
      <c r="G68" s="10"/>
      <c r="I68" s="530"/>
      <c r="J68" s="531" t="s">
        <v>12</v>
      </c>
      <c r="K68" s="534">
        <v>159117.99999999945</v>
      </c>
      <c r="L68" s="534">
        <v>11057.000000000029</v>
      </c>
      <c r="M68" s="534">
        <v>2251133.9999999995</v>
      </c>
      <c r="N68" s="534">
        <v>2421308.9999999902</v>
      </c>
    </row>
    <row r="69" spans="2:14">
      <c r="B69" s="10"/>
      <c r="C69" s="10"/>
      <c r="D69" s="10"/>
      <c r="E69" s="10"/>
      <c r="F69" s="10"/>
      <c r="G69" s="10"/>
      <c r="I69" s="530"/>
      <c r="J69" s="531" t="s">
        <v>10</v>
      </c>
      <c r="K69" s="534">
        <v>44087.000000000116</v>
      </c>
      <c r="L69" s="534">
        <v>4764.0000000000073</v>
      </c>
      <c r="M69" s="534">
        <v>418423.99999999977</v>
      </c>
      <c r="N69" s="534">
        <v>467274.99999999814</v>
      </c>
    </row>
    <row r="70" spans="2:14">
      <c r="B70" s="10"/>
      <c r="C70" s="10"/>
      <c r="D70" s="10"/>
      <c r="E70" s="10"/>
      <c r="F70" s="10"/>
      <c r="G70" s="10"/>
      <c r="I70" s="530"/>
      <c r="J70" s="531" t="s">
        <v>17</v>
      </c>
      <c r="K70" s="534">
        <v>27660.000000000084</v>
      </c>
      <c r="L70" s="534">
        <v>2839.0000000000018</v>
      </c>
      <c r="M70" s="534">
        <v>433248.99999999953</v>
      </c>
      <c r="N70" s="534">
        <v>463748.00000000087</v>
      </c>
    </row>
    <row r="71" spans="2:14">
      <c r="B71" s="10"/>
      <c r="C71" s="10"/>
      <c r="D71" s="10"/>
      <c r="E71" s="10"/>
      <c r="F71" s="10"/>
      <c r="G71" s="10"/>
      <c r="I71" s="530"/>
      <c r="J71" s="531" t="s">
        <v>2</v>
      </c>
      <c r="K71" s="534">
        <v>33346.000000000007</v>
      </c>
      <c r="L71" s="534">
        <v>4311.9999999999982</v>
      </c>
      <c r="M71" s="534">
        <v>406219.99999999942</v>
      </c>
      <c r="N71" s="534">
        <v>443877.99999999878</v>
      </c>
    </row>
    <row r="72" spans="2:14">
      <c r="B72" s="10"/>
      <c r="C72" s="10"/>
      <c r="D72" s="10"/>
      <c r="E72" s="10"/>
      <c r="F72" s="10"/>
      <c r="G72" s="10"/>
      <c r="I72" s="531"/>
      <c r="J72" s="531" t="s">
        <v>5</v>
      </c>
      <c r="K72" s="534">
        <v>29654.99999999984</v>
      </c>
      <c r="L72" s="534">
        <v>10454.000000000022</v>
      </c>
      <c r="M72" s="534">
        <v>372998.00000000006</v>
      </c>
      <c r="N72" s="534">
        <v>413106.99999999971</v>
      </c>
    </row>
    <row r="73" spans="2:14">
      <c r="B73" s="10"/>
      <c r="C73" s="10"/>
      <c r="D73" s="10"/>
      <c r="E73" s="10"/>
      <c r="F73" s="10"/>
      <c r="G73" s="10"/>
      <c r="J73" s="531" t="s">
        <v>47</v>
      </c>
      <c r="K73" s="534">
        <v>41179.000000000131</v>
      </c>
      <c r="L73" s="534">
        <v>5605</v>
      </c>
      <c r="M73" s="534">
        <v>321604.99999999924</v>
      </c>
      <c r="N73" s="534">
        <v>368388.99999999779</v>
      </c>
    </row>
    <row r="74" spans="2:14">
      <c r="B74" s="10"/>
      <c r="C74" s="10"/>
      <c r="D74" s="10"/>
      <c r="E74" s="10"/>
      <c r="F74" s="10"/>
      <c r="G74" s="10"/>
      <c r="J74" s="531" t="s">
        <v>48</v>
      </c>
      <c r="K74" s="534">
        <f>C57-SUM(K68:K73)</f>
        <v>302396.00000000041</v>
      </c>
      <c r="L74" s="534">
        <f>D57-SUM(L68:L73)</f>
        <v>26840.999999999985</v>
      </c>
      <c r="M74" s="534">
        <f>E57-SUM(M68:M73)</f>
        <v>2872085.0000000009</v>
      </c>
      <c r="N74" s="534">
        <f>F57-SUM(N68:N73)</f>
        <v>3201322.000000014</v>
      </c>
    </row>
    <row r="75" spans="2:14">
      <c r="B75" s="10"/>
      <c r="C75" s="10"/>
      <c r="D75" s="10"/>
      <c r="E75" s="10"/>
      <c r="F75" s="10"/>
      <c r="G75" s="10"/>
      <c r="J75" s="531"/>
      <c r="K75" s="535"/>
      <c r="L75" s="535"/>
      <c r="M75" s="535"/>
      <c r="N75" s="534"/>
    </row>
    <row r="76" spans="2:14">
      <c r="B76" s="10"/>
      <c r="C76" s="10"/>
      <c r="D76" s="10"/>
      <c r="E76" s="10"/>
      <c r="F76" s="10"/>
      <c r="G76" s="10"/>
      <c r="J76" s="531"/>
      <c r="K76" s="534">
        <f>SUM(K68:K74)</f>
        <v>637441</v>
      </c>
      <c r="L76" s="534">
        <f>SUM(L68:L74)</f>
        <v>65872.000000000044</v>
      </c>
      <c r="M76" s="534">
        <f>SUM(M68:M74)</f>
        <v>7075714.9999999981</v>
      </c>
      <c r="N76" s="534">
        <f>SUM(K76:M76)</f>
        <v>7779027.9999999981</v>
      </c>
    </row>
    <row r="77" spans="2:14">
      <c r="B77" s="10"/>
      <c r="C77" s="10"/>
      <c r="D77" s="10"/>
      <c r="E77" s="10"/>
      <c r="F77" s="10"/>
      <c r="G77" s="10"/>
      <c r="J77" s="531"/>
      <c r="K77" s="522"/>
      <c r="L77" s="522"/>
      <c r="M77" s="522"/>
      <c r="N77" s="522"/>
    </row>
    <row r="78" spans="2:14">
      <c r="B78" s="10"/>
      <c r="C78" s="10"/>
      <c r="D78" s="10"/>
      <c r="E78" s="10"/>
      <c r="F78" s="10"/>
      <c r="G78" s="10"/>
      <c r="J78" s="536"/>
      <c r="K78" s="536"/>
      <c r="L78" s="536"/>
      <c r="M78" s="536"/>
      <c r="N78" s="536"/>
    </row>
    <row r="79" spans="2:14">
      <c r="B79" s="10"/>
      <c r="C79" s="10"/>
      <c r="D79" s="10"/>
      <c r="E79" s="10"/>
      <c r="F79" s="10"/>
      <c r="G79" s="10"/>
      <c r="I79" s="10"/>
      <c r="J79" s="536"/>
      <c r="K79" s="536"/>
      <c r="L79" s="536"/>
      <c r="M79" s="536"/>
      <c r="N79" s="536"/>
    </row>
    <row r="80" spans="2:14">
      <c r="B80" s="10"/>
      <c r="C80" s="10"/>
      <c r="D80" s="10"/>
      <c r="E80" s="10"/>
      <c r="F80" s="10"/>
      <c r="G80" s="10"/>
      <c r="I80" s="10"/>
      <c r="J80" s="531" t="s">
        <v>12</v>
      </c>
      <c r="K80" s="521">
        <f t="shared" ref="K80:M86" si="1">+K68/$N68</f>
        <v>6.571569345341717E-2</v>
      </c>
      <c r="L80" s="521">
        <f t="shared" si="1"/>
        <v>4.5665381824459717E-3</v>
      </c>
      <c r="M80" s="521">
        <f t="shared" si="1"/>
        <v>0.92971776836414044</v>
      </c>
      <c r="N80" s="531"/>
    </row>
    <row r="81" spans="2:14">
      <c r="B81" s="10"/>
      <c r="C81" s="10"/>
      <c r="D81" s="10"/>
      <c r="E81" s="10"/>
      <c r="F81" s="10"/>
      <c r="G81" s="10"/>
      <c r="I81" s="10"/>
      <c r="J81" s="531" t="s">
        <v>10</v>
      </c>
      <c r="K81" s="521">
        <f t="shared" si="1"/>
        <v>9.4349151998288569E-2</v>
      </c>
      <c r="L81" s="521">
        <f t="shared" si="1"/>
        <v>1.0195281151356324E-2</v>
      </c>
      <c r="M81" s="521">
        <f t="shared" si="1"/>
        <v>0.89545556685035888</v>
      </c>
      <c r="N81" s="531"/>
    </row>
    <row r="82" spans="2:14">
      <c r="B82" s="10"/>
      <c r="C82" s="10"/>
      <c r="D82" s="10"/>
      <c r="E82" s="10"/>
      <c r="F82" s="10"/>
      <c r="G82" s="10"/>
      <c r="I82" s="10"/>
      <c r="J82" s="531" t="s">
        <v>17</v>
      </c>
      <c r="K82" s="521">
        <f t="shared" si="1"/>
        <v>5.9644462078542723E-2</v>
      </c>
      <c r="L82" s="521">
        <f>+L70/$N70</f>
        <v>6.1218592856465076E-3</v>
      </c>
      <c r="M82" s="521">
        <f t="shared" si="1"/>
        <v>0.93423367863580808</v>
      </c>
      <c r="N82" s="531"/>
    </row>
    <row r="83" spans="2:14">
      <c r="B83" s="10"/>
      <c r="C83" s="10"/>
      <c r="D83" s="10"/>
      <c r="E83" s="10"/>
      <c r="F83" s="10"/>
      <c r="G83" s="10"/>
      <c r="I83" s="10"/>
      <c r="J83" s="531" t="s">
        <v>2</v>
      </c>
      <c r="K83" s="521">
        <f t="shared" si="1"/>
        <v>7.5124245851337756E-2</v>
      </c>
      <c r="L83" s="521">
        <f t="shared" si="1"/>
        <v>9.7143809785571935E-3</v>
      </c>
      <c r="M83" s="521">
        <f t="shared" si="1"/>
        <v>0.91516137317010648</v>
      </c>
      <c r="N83" s="531"/>
    </row>
    <row r="84" spans="2:14">
      <c r="B84" s="10"/>
      <c r="C84" s="10"/>
      <c r="D84" s="10"/>
      <c r="E84" s="10"/>
      <c r="F84" s="10"/>
      <c r="G84" s="10"/>
      <c r="I84" s="10"/>
      <c r="J84" s="531" t="s">
        <v>5</v>
      </c>
      <c r="K84" s="521">
        <f t="shared" si="1"/>
        <v>7.1785275969663692E-2</v>
      </c>
      <c r="L84" s="521">
        <f t="shared" si="1"/>
        <v>2.530579244602495E-2</v>
      </c>
      <c r="M84" s="521">
        <f t="shared" si="1"/>
        <v>0.90290893158431185</v>
      </c>
      <c r="N84" s="531"/>
    </row>
    <row r="85" spans="2:14">
      <c r="B85" s="10"/>
      <c r="C85" s="10"/>
      <c r="D85" s="10"/>
      <c r="E85" s="10"/>
      <c r="F85" s="10"/>
      <c r="G85" s="10"/>
      <c r="I85" s="10"/>
      <c r="J85" s="531" t="s">
        <v>47</v>
      </c>
      <c r="K85" s="521">
        <f t="shared" si="1"/>
        <v>0.11178129640135938</v>
      </c>
      <c r="L85" s="521">
        <f t="shared" si="1"/>
        <v>1.5214895124447347E-2</v>
      </c>
      <c r="M85" s="521">
        <f t="shared" si="1"/>
        <v>0.87300380847419756</v>
      </c>
      <c r="N85" s="531"/>
    </row>
    <row r="86" spans="2:14">
      <c r="B86" s="10"/>
      <c r="C86" s="10"/>
      <c r="D86" s="10"/>
      <c r="E86" s="10"/>
      <c r="F86" s="10"/>
      <c r="G86" s="10"/>
      <c r="I86" s="10"/>
      <c r="J86" s="531" t="s">
        <v>48</v>
      </c>
      <c r="K86" s="521">
        <f t="shared" si="1"/>
        <v>9.4459726325561461E-2</v>
      </c>
      <c r="L86" s="521">
        <f t="shared" si="1"/>
        <v>8.3843487159366882E-3</v>
      </c>
      <c r="M86" s="521">
        <f t="shared" si="1"/>
        <v>0.89715592495849794</v>
      </c>
      <c r="N86" s="531"/>
    </row>
    <row r="87" spans="2:14">
      <c r="B87" s="10"/>
      <c r="C87" s="10"/>
      <c r="D87" s="10"/>
      <c r="E87" s="10"/>
      <c r="F87" s="10"/>
      <c r="G87" s="10"/>
      <c r="I87" s="10"/>
      <c r="J87" s="34"/>
      <c r="K87" s="34"/>
      <c r="L87" s="34"/>
      <c r="M87" s="34"/>
      <c r="N87" s="34"/>
    </row>
    <row r="88" spans="2:14">
      <c r="B88" s="10"/>
      <c r="C88" s="10"/>
      <c r="D88" s="10"/>
      <c r="E88" s="10"/>
      <c r="F88" s="10"/>
      <c r="G88" s="10"/>
      <c r="I88" s="111"/>
      <c r="J88" s="34"/>
      <c r="K88" s="34"/>
      <c r="L88" s="34"/>
      <c r="M88" s="34"/>
      <c r="N88" s="34"/>
    </row>
    <row r="89" spans="2:14">
      <c r="B89" s="10"/>
      <c r="C89" s="10"/>
      <c r="D89" s="10"/>
      <c r="E89" s="10"/>
      <c r="F89" s="10"/>
      <c r="G89" s="10"/>
      <c r="I89" s="111"/>
      <c r="J89" s="34"/>
      <c r="K89" s="34"/>
      <c r="L89" s="34"/>
      <c r="M89" s="34"/>
      <c r="N89" s="34"/>
    </row>
    <row r="90" spans="2:14">
      <c r="B90" s="10"/>
      <c r="C90" s="10"/>
      <c r="D90" s="10"/>
      <c r="E90" s="10"/>
      <c r="F90" s="10"/>
      <c r="G90" s="10"/>
      <c r="I90" s="111"/>
      <c r="J90" s="34"/>
      <c r="K90" s="34"/>
      <c r="L90" s="34"/>
      <c r="M90" s="34"/>
      <c r="N90" s="34"/>
    </row>
    <row r="91" spans="2:14">
      <c r="B91" s="10"/>
      <c r="C91" s="10"/>
      <c r="D91" s="10"/>
      <c r="E91" s="10"/>
      <c r="F91" s="10"/>
      <c r="G91" s="10"/>
      <c r="I91" s="532"/>
      <c r="J91" s="34"/>
      <c r="K91" s="34"/>
      <c r="L91" s="34"/>
      <c r="M91" s="34"/>
      <c r="N91" s="34"/>
    </row>
    <row r="92" spans="2:14">
      <c r="B92" s="10"/>
      <c r="C92" s="10"/>
      <c r="D92" s="10"/>
      <c r="E92" s="10"/>
      <c r="F92" s="10"/>
      <c r="G92" s="10"/>
      <c r="I92" s="111"/>
      <c r="J92" s="34"/>
      <c r="K92" s="34"/>
      <c r="L92" s="34"/>
      <c r="M92" s="34"/>
      <c r="N92" s="34"/>
    </row>
    <row r="93" spans="2:14">
      <c r="B93" s="10"/>
      <c r="C93" s="10"/>
      <c r="D93" s="10"/>
      <c r="E93" s="10"/>
      <c r="F93" s="10"/>
      <c r="G93" s="10"/>
      <c r="I93" s="111"/>
    </row>
    <row r="94" spans="2:14">
      <c r="B94" s="10"/>
      <c r="C94" s="10"/>
      <c r="D94" s="10"/>
      <c r="E94" s="10"/>
      <c r="F94" s="10"/>
      <c r="G94" s="10"/>
      <c r="I94" s="111"/>
    </row>
    <row r="95" spans="2:14">
      <c r="B95" s="10"/>
      <c r="C95" s="10"/>
      <c r="D95" s="10"/>
      <c r="E95" s="10"/>
      <c r="F95" s="10"/>
      <c r="G95" s="10"/>
      <c r="I95" s="111"/>
    </row>
    <row r="96" spans="2:14">
      <c r="I96" s="111"/>
    </row>
    <row r="97" spans="9:9">
      <c r="I97" s="111"/>
    </row>
    <row r="98" spans="9:9">
      <c r="I98" s="111"/>
    </row>
    <row r="99" spans="9:9">
      <c r="I99" s="532"/>
    </row>
    <row r="100" spans="9:9">
      <c r="I100" s="111"/>
    </row>
    <row r="101" spans="9:9">
      <c r="I101" s="111"/>
    </row>
    <row r="102" spans="9:9">
      <c r="I102" s="111"/>
    </row>
    <row r="103" spans="9:9">
      <c r="I103" s="532"/>
    </row>
    <row r="104" spans="9:9">
      <c r="I104" s="111"/>
    </row>
    <row r="105" spans="9:9">
      <c r="I105" s="111"/>
    </row>
    <row r="106" spans="9:9">
      <c r="I106" s="111"/>
    </row>
    <row r="107" spans="9:9">
      <c r="I107" s="111"/>
    </row>
  </sheetData>
  <sortState ref="Q67:U91">
    <sortCondition descending="1" ref="U67:U91"/>
  </sortState>
  <mergeCells count="8">
    <mergeCell ref="J1:N1"/>
    <mergeCell ref="J2:N2"/>
    <mergeCell ref="J3:N3"/>
    <mergeCell ref="J4:N4"/>
    <mergeCell ref="J5:J8"/>
    <mergeCell ref="K5:N5"/>
    <mergeCell ref="K6:N6"/>
    <mergeCell ref="K7:N7"/>
  </mergeCells>
  <pageMargins left="0.78740157480314965" right="0.78740157480314965" top="0.78740157480314965" bottom="0.59055118110236227" header="0.35433070866141736" footer="0.31496062992125984"/>
  <pageSetup paperSize="9" scale="66" orientation="portrait" r:id="rId1"/>
  <headerFooter alignWithMargins="0"/>
  <rowBreaks count="1" manualBreakCount="1">
    <brk id="61" max="7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K114"/>
  <sheetViews>
    <sheetView view="pageBreakPreview" zoomScale="80" zoomScaleNormal="70" zoomScaleSheetLayoutView="80" zoomScalePageLayoutView="55" workbookViewId="0">
      <selection activeCell="C11" sqref="C11"/>
    </sheetView>
  </sheetViews>
  <sheetFormatPr baseColWidth="10" defaultColWidth="11.42578125" defaultRowHeight="12.75"/>
  <cols>
    <col min="1" max="1" width="3.85546875" style="10" customWidth="1"/>
    <col min="2" max="2" width="24.5703125" customWidth="1"/>
    <col min="3" max="3" width="12.140625" bestFit="1" customWidth="1"/>
    <col min="4" max="4" width="8.85546875" bestFit="1" customWidth="1"/>
    <col min="5" max="5" width="12.140625" bestFit="1" customWidth="1"/>
    <col min="6" max="6" width="11" bestFit="1" customWidth="1"/>
    <col min="7" max="7" width="13.140625" bestFit="1" customWidth="1"/>
    <col min="8" max="8" width="11" bestFit="1" customWidth="1"/>
    <col min="9" max="11" width="12.140625" bestFit="1" customWidth="1"/>
    <col min="12" max="12" width="11" bestFit="1" customWidth="1"/>
    <col min="13" max="13" width="12.140625" bestFit="1" customWidth="1"/>
    <col min="14" max="15" width="11" bestFit="1" customWidth="1"/>
    <col min="16" max="16" width="9.42578125" customWidth="1"/>
    <col min="17" max="17" width="12.140625" bestFit="1" customWidth="1"/>
    <col min="18" max="18" width="11" bestFit="1" customWidth="1"/>
    <col min="19" max="19" width="13.140625" customWidth="1"/>
    <col min="20" max="20" width="13.140625" bestFit="1" customWidth="1"/>
    <col min="21" max="21" width="6.140625" bestFit="1" customWidth="1"/>
    <col min="22" max="22" width="3.42578125" style="10" customWidth="1"/>
    <col min="23" max="23" width="14.7109375" customWidth="1"/>
    <col min="24" max="24" width="26.7109375" style="1" customWidth="1"/>
    <col min="25" max="25" width="10" style="18" bestFit="1" customWidth="1"/>
    <col min="26" max="26" width="7.7109375" style="1" bestFit="1" customWidth="1"/>
    <col min="27" max="28" width="7" style="1" bestFit="1" customWidth="1"/>
    <col min="29" max="29" width="35.7109375" style="1" bestFit="1" customWidth="1"/>
    <col min="30" max="30" width="8.140625" style="1" bestFit="1" customWidth="1"/>
    <col min="31" max="31" width="8.5703125" style="1" customWidth="1"/>
    <col min="32" max="34" width="7" style="1" bestFit="1" customWidth="1"/>
    <col min="35" max="35" width="5.85546875" style="1" bestFit="1" customWidth="1"/>
    <col min="36" max="36" width="7" style="1" bestFit="1" customWidth="1"/>
    <col min="37" max="37" width="6.28515625" style="1" customWidth="1"/>
    <col min="38" max="38" width="9.28515625" style="1" bestFit="1" customWidth="1"/>
    <col min="39" max="39" width="7" style="1" bestFit="1" customWidth="1"/>
    <col min="40" max="40" width="5.85546875" style="1" bestFit="1" customWidth="1"/>
    <col min="41" max="41" width="7" style="1" bestFit="1" customWidth="1"/>
    <col min="42" max="42" width="9.28515625" style="1" bestFit="1" customWidth="1"/>
    <col min="43" max="43" width="13.42578125" style="1" customWidth="1"/>
    <col min="44" max="44" width="22.5703125" style="1" bestFit="1" customWidth="1"/>
    <col min="45" max="47" width="11.42578125" style="1"/>
    <col min="48" max="48" width="16.28515625" style="1" customWidth="1"/>
    <col min="49" max="50" width="11.42578125" style="1"/>
    <col min="51" max="51" width="13.5703125" style="1" customWidth="1"/>
    <col min="52" max="16384" width="11.42578125" style="1"/>
  </cols>
  <sheetData>
    <row r="1" spans="1:62" ht="20.25">
      <c r="B1" s="27" t="s">
        <v>97</v>
      </c>
      <c r="C1" s="27"/>
      <c r="D1" s="27"/>
      <c r="E1" s="27"/>
      <c r="F1" s="27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W1" s="10"/>
      <c r="Y1"/>
      <c r="Z1"/>
      <c r="AA1"/>
      <c r="AB1"/>
      <c r="AC1" t="s">
        <v>2036</v>
      </c>
      <c r="AD1" t="s">
        <v>2039</v>
      </c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62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W2" s="10"/>
      <c r="Y2"/>
      <c r="Z2"/>
      <c r="AA2"/>
      <c r="AB2"/>
      <c r="AC2"/>
      <c r="AD2" t="s">
        <v>2037</v>
      </c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62" ht="13.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W3" s="10"/>
      <c r="Y3"/>
      <c r="Z3"/>
      <c r="AA3"/>
      <c r="AB3"/>
      <c r="AC3"/>
      <c r="AD3" t="s">
        <v>2257</v>
      </c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62" ht="145.5" customHeight="1" thickBot="1">
      <c r="B4" s="903" t="s">
        <v>98</v>
      </c>
      <c r="C4" s="890" t="s">
        <v>2055</v>
      </c>
      <c r="D4" s="891" t="s">
        <v>100</v>
      </c>
      <c r="E4" s="891" t="s">
        <v>101</v>
      </c>
      <c r="F4" s="891" t="s">
        <v>102</v>
      </c>
      <c r="G4" s="891" t="s">
        <v>103</v>
      </c>
      <c r="H4" s="891" t="s">
        <v>104</v>
      </c>
      <c r="I4" s="891" t="s">
        <v>105</v>
      </c>
      <c r="J4" s="891" t="s">
        <v>106</v>
      </c>
      <c r="K4" s="891" t="s">
        <v>107</v>
      </c>
      <c r="L4" s="891" t="s">
        <v>108</v>
      </c>
      <c r="M4" s="891" t="s">
        <v>109</v>
      </c>
      <c r="N4" s="891" t="s">
        <v>110</v>
      </c>
      <c r="O4" s="891" t="s">
        <v>111</v>
      </c>
      <c r="P4" s="891" t="s">
        <v>112</v>
      </c>
      <c r="Q4" s="891" t="s">
        <v>113</v>
      </c>
      <c r="R4" s="891" t="s">
        <v>114</v>
      </c>
      <c r="S4" s="892" t="s">
        <v>115</v>
      </c>
      <c r="T4" s="893" t="s">
        <v>116</v>
      </c>
      <c r="U4" s="894" t="s">
        <v>25</v>
      </c>
      <c r="V4" s="90"/>
      <c r="W4" s="895" t="s">
        <v>117</v>
      </c>
      <c r="X4" s="91"/>
      <c r="Y4" s="694"/>
      <c r="Z4" s="694"/>
      <c r="AA4" s="694"/>
      <c r="AB4" s="694"/>
      <c r="AC4" s="569"/>
      <c r="AD4" s="843" t="s">
        <v>2238</v>
      </c>
      <c r="AE4" s="843" t="s">
        <v>2239</v>
      </c>
      <c r="AF4" s="843" t="s">
        <v>2240</v>
      </c>
      <c r="AG4" s="843" t="s">
        <v>2241</v>
      </c>
      <c r="AH4" s="843" t="s">
        <v>2243</v>
      </c>
      <c r="AI4" s="843" t="s">
        <v>2244</v>
      </c>
      <c r="AJ4" s="843" t="s">
        <v>2245</v>
      </c>
      <c r="AK4" s="843" t="s">
        <v>2246</v>
      </c>
      <c r="AL4" s="843" t="s">
        <v>2247</v>
      </c>
      <c r="AM4" s="843" t="s">
        <v>2248</v>
      </c>
      <c r="AN4" s="843" t="s">
        <v>2249</v>
      </c>
      <c r="AO4" s="843" t="s">
        <v>2250</v>
      </c>
      <c r="AP4" s="843" t="s">
        <v>2251</v>
      </c>
      <c r="AQ4" s="861" t="s">
        <v>2252</v>
      </c>
      <c r="AR4" s="844" t="s">
        <v>131</v>
      </c>
      <c r="AS4" s="843" t="s">
        <v>2253</v>
      </c>
      <c r="AT4" s="843" t="s">
        <v>2254</v>
      </c>
      <c r="AU4" s="843" t="s">
        <v>2255</v>
      </c>
      <c r="AV4" t="s">
        <v>54</v>
      </c>
      <c r="AW4"/>
      <c r="AX4"/>
      <c r="AY4"/>
      <c r="BA4" s="23"/>
      <c r="BB4" s="23"/>
    </row>
    <row r="5" spans="1:62" s="571" customFormat="1" ht="23.25" customHeight="1">
      <c r="A5" s="559"/>
      <c r="B5" s="917" t="s">
        <v>0</v>
      </c>
      <c r="C5" s="561">
        <v>168.00000000000009</v>
      </c>
      <c r="D5" s="562"/>
      <c r="E5" s="562">
        <v>111</v>
      </c>
      <c r="F5" s="562">
        <v>40</v>
      </c>
      <c r="G5" s="562">
        <v>966.99999999999989</v>
      </c>
      <c r="H5" s="562"/>
      <c r="I5" s="562">
        <v>77.000000000000014</v>
      </c>
      <c r="J5" s="562">
        <v>321.00000000000006</v>
      </c>
      <c r="K5" s="562">
        <v>71</v>
      </c>
      <c r="L5" s="562">
        <v>24</v>
      </c>
      <c r="M5" s="562">
        <v>195.00000000000006</v>
      </c>
      <c r="N5" s="562">
        <v>10</v>
      </c>
      <c r="O5" s="562">
        <v>17</v>
      </c>
      <c r="P5" s="562"/>
      <c r="Q5" s="562">
        <v>65</v>
      </c>
      <c r="R5" s="562">
        <v>4</v>
      </c>
      <c r="S5" s="563">
        <v>237</v>
      </c>
      <c r="T5" s="564">
        <f t="shared" ref="T5:T29" si="0">SUM(C5:S5)</f>
        <v>2307</v>
      </c>
      <c r="U5" s="565">
        <f>+T5/$T$30</f>
        <v>3.2801896168562225E-3</v>
      </c>
      <c r="V5" s="566"/>
      <c r="W5" s="567">
        <v>85152.000000000044</v>
      </c>
      <c r="X5" s="568"/>
      <c r="Y5" s="569"/>
      <c r="Z5" s="569"/>
      <c r="AA5" s="569"/>
      <c r="AB5" s="569"/>
      <c r="AC5" s="569" t="s">
        <v>0</v>
      </c>
      <c r="AD5" s="569">
        <v>168.00000000000009</v>
      </c>
      <c r="AE5" s="569"/>
      <c r="AF5" s="569">
        <v>111</v>
      </c>
      <c r="AG5" s="569">
        <v>40</v>
      </c>
      <c r="AH5" s="569">
        <v>966.99999999999989</v>
      </c>
      <c r="AI5" s="569"/>
      <c r="AJ5" s="569">
        <v>77.000000000000014</v>
      </c>
      <c r="AK5" s="569">
        <v>321.00000000000006</v>
      </c>
      <c r="AL5" s="569">
        <v>71</v>
      </c>
      <c r="AM5" s="569">
        <v>24</v>
      </c>
      <c r="AN5" s="569">
        <v>195.00000000000006</v>
      </c>
      <c r="AO5" s="569">
        <v>10</v>
      </c>
      <c r="AP5" s="569">
        <v>17</v>
      </c>
      <c r="AQ5" s="569"/>
      <c r="AR5" s="569">
        <v>85152.000000000044</v>
      </c>
      <c r="AS5" s="569">
        <v>65</v>
      </c>
      <c r="AT5" s="569">
        <v>4</v>
      </c>
      <c r="AU5" s="569">
        <v>237</v>
      </c>
      <c r="AV5" s="569">
        <v>87459.000000000029</v>
      </c>
      <c r="AW5" s="569"/>
      <c r="AX5" s="569"/>
      <c r="AY5" s="569"/>
      <c r="AZ5" s="570"/>
      <c r="BA5" s="570"/>
      <c r="BB5" s="570"/>
    </row>
    <row r="6" spans="1:62" s="571" customFormat="1" ht="23.25" customHeight="1">
      <c r="A6" s="559"/>
      <c r="B6" s="918" t="s">
        <v>1</v>
      </c>
      <c r="C6" s="573">
        <v>1958.0000000000011</v>
      </c>
      <c r="D6" s="574">
        <v>11</v>
      </c>
      <c r="E6" s="574">
        <v>721</v>
      </c>
      <c r="F6" s="574">
        <v>91.999999999999986</v>
      </c>
      <c r="G6" s="574">
        <v>8300.0000000000018</v>
      </c>
      <c r="H6" s="574">
        <v>698</v>
      </c>
      <c r="I6" s="574">
        <v>1623.0000000000011</v>
      </c>
      <c r="J6" s="574">
        <v>1450.9999999999991</v>
      </c>
      <c r="K6" s="574">
        <v>375.99999999999994</v>
      </c>
      <c r="L6" s="574">
        <v>159.99999999999997</v>
      </c>
      <c r="M6" s="574">
        <v>1719.9999999999989</v>
      </c>
      <c r="N6" s="574">
        <v>43.999999999999993</v>
      </c>
      <c r="O6" s="574">
        <v>162</v>
      </c>
      <c r="P6" s="574">
        <v>37.000000000000007</v>
      </c>
      <c r="Q6" s="574">
        <v>715.99999999999977</v>
      </c>
      <c r="R6" s="574">
        <v>335.99999999999994</v>
      </c>
      <c r="S6" s="575">
        <v>1058.0000000000007</v>
      </c>
      <c r="T6" s="576">
        <f t="shared" si="0"/>
        <v>19463.000000000004</v>
      </c>
      <c r="U6" s="577">
        <f>+T6/$T$30</f>
        <v>2.7673311882476233E-2</v>
      </c>
      <c r="V6" s="578"/>
      <c r="W6" s="579">
        <v>265741.00000000012</v>
      </c>
      <c r="X6" s="580"/>
      <c r="Y6" s="569"/>
      <c r="Z6" s="569"/>
      <c r="AA6" s="569"/>
      <c r="AB6" s="569"/>
      <c r="AC6" s="569" t="s">
        <v>1</v>
      </c>
      <c r="AD6" s="569">
        <v>1958.0000000000011</v>
      </c>
      <c r="AE6" s="569">
        <v>11</v>
      </c>
      <c r="AF6" s="569">
        <v>721</v>
      </c>
      <c r="AG6" s="569">
        <v>91.999999999999986</v>
      </c>
      <c r="AH6" s="569">
        <v>8300.0000000000018</v>
      </c>
      <c r="AI6" s="569">
        <v>698</v>
      </c>
      <c r="AJ6" s="569">
        <v>1623.0000000000011</v>
      </c>
      <c r="AK6" s="569">
        <v>1450.9999999999991</v>
      </c>
      <c r="AL6" s="569">
        <v>375.99999999999994</v>
      </c>
      <c r="AM6" s="569">
        <v>159.99999999999997</v>
      </c>
      <c r="AN6" s="569">
        <v>1719.9999999999989</v>
      </c>
      <c r="AO6" s="569">
        <v>43.999999999999993</v>
      </c>
      <c r="AP6" s="569">
        <v>162</v>
      </c>
      <c r="AQ6" s="569">
        <v>37.000000000000007</v>
      </c>
      <c r="AR6" s="569">
        <v>265741.00000000012</v>
      </c>
      <c r="AS6" s="569">
        <v>715.99999999999977</v>
      </c>
      <c r="AT6" s="569">
        <v>335.99999999999994</v>
      </c>
      <c r="AU6" s="569">
        <v>1058.0000000000007</v>
      </c>
      <c r="AV6" s="569">
        <v>285203.99999999959</v>
      </c>
      <c r="AW6" s="569"/>
      <c r="AX6" s="569"/>
      <c r="AY6" s="569"/>
      <c r="AZ6" s="570"/>
      <c r="BA6" s="570"/>
      <c r="BB6" s="570"/>
      <c r="BC6" s="570"/>
      <c r="BD6" s="570"/>
      <c r="BE6" s="570"/>
      <c r="BF6" s="570"/>
      <c r="BG6" s="570"/>
      <c r="BH6" s="570"/>
      <c r="BI6" s="570"/>
      <c r="BJ6" s="570"/>
    </row>
    <row r="7" spans="1:62" s="571" customFormat="1" ht="23.25" customHeight="1">
      <c r="A7" s="559"/>
      <c r="B7" s="918" t="s">
        <v>24</v>
      </c>
      <c r="C7" s="573">
        <v>2363.9999999999986</v>
      </c>
      <c r="D7" s="574">
        <v>2</v>
      </c>
      <c r="E7" s="574">
        <v>360.99999999999983</v>
      </c>
      <c r="F7" s="574">
        <v>357</v>
      </c>
      <c r="G7" s="574">
        <v>1937.9999999999991</v>
      </c>
      <c r="H7" s="574">
        <v>73</v>
      </c>
      <c r="I7" s="574">
        <v>1609.9999999999995</v>
      </c>
      <c r="J7" s="574">
        <v>151.00000000000003</v>
      </c>
      <c r="K7" s="574">
        <v>280.00000000000006</v>
      </c>
      <c r="L7" s="574">
        <v>90.999999999999972</v>
      </c>
      <c r="M7" s="574">
        <v>1962.9999999999991</v>
      </c>
      <c r="N7" s="574">
        <v>56</v>
      </c>
      <c r="O7" s="574">
        <v>6</v>
      </c>
      <c r="P7" s="574">
        <v>2</v>
      </c>
      <c r="Q7" s="574">
        <v>643.00000000000045</v>
      </c>
      <c r="R7" s="574">
        <v>17</v>
      </c>
      <c r="S7" s="575">
        <v>1180</v>
      </c>
      <c r="T7" s="576">
        <f t="shared" si="0"/>
        <v>11093.999999999996</v>
      </c>
      <c r="U7" s="577">
        <f t="shared" ref="U7:U30" si="1">+T7/$T$30</f>
        <v>1.5773915738796239E-2</v>
      </c>
      <c r="V7" s="581"/>
      <c r="W7" s="579">
        <v>126780.99999999987</v>
      </c>
      <c r="X7" s="582"/>
      <c r="Y7" s="569"/>
      <c r="Z7" s="569"/>
      <c r="AA7" s="569"/>
      <c r="AB7" s="569"/>
      <c r="AC7" s="569" t="s">
        <v>24</v>
      </c>
      <c r="AD7" s="569">
        <v>2363.9999999999986</v>
      </c>
      <c r="AE7" s="569">
        <v>2</v>
      </c>
      <c r="AF7" s="569">
        <v>360.99999999999983</v>
      </c>
      <c r="AG7" s="569">
        <v>357</v>
      </c>
      <c r="AH7" s="569">
        <v>1937.9999999999991</v>
      </c>
      <c r="AI7" s="569">
        <v>73</v>
      </c>
      <c r="AJ7" s="569">
        <v>1609.9999999999995</v>
      </c>
      <c r="AK7" s="569">
        <v>151.00000000000003</v>
      </c>
      <c r="AL7" s="569">
        <v>280.00000000000006</v>
      </c>
      <c r="AM7" s="569">
        <v>90.999999999999972</v>
      </c>
      <c r="AN7" s="569">
        <v>1962.9999999999991</v>
      </c>
      <c r="AO7" s="569">
        <v>56</v>
      </c>
      <c r="AP7" s="569">
        <v>6</v>
      </c>
      <c r="AQ7" s="569">
        <v>2</v>
      </c>
      <c r="AR7" s="569">
        <v>126780.99999999987</v>
      </c>
      <c r="AS7" s="569">
        <v>643.00000000000045</v>
      </c>
      <c r="AT7" s="569">
        <v>17</v>
      </c>
      <c r="AU7" s="569">
        <v>1180</v>
      </c>
      <c r="AV7" s="569">
        <v>137874.99999999968</v>
      </c>
      <c r="AW7" s="569"/>
      <c r="AX7" s="569"/>
      <c r="AY7" s="569"/>
      <c r="AZ7" s="570"/>
      <c r="BC7" s="570"/>
      <c r="BD7" s="570"/>
      <c r="BE7" s="570"/>
      <c r="BF7" s="570"/>
      <c r="BG7" s="570"/>
      <c r="BH7" s="570"/>
      <c r="BI7" s="570"/>
      <c r="BJ7" s="570"/>
    </row>
    <row r="8" spans="1:62" s="571" customFormat="1" ht="23.25" customHeight="1">
      <c r="A8" s="559"/>
      <c r="B8" s="918" t="s">
        <v>2</v>
      </c>
      <c r="C8" s="573">
        <v>3640.9999999999909</v>
      </c>
      <c r="D8" s="574"/>
      <c r="E8" s="574">
        <v>1204.0000000000005</v>
      </c>
      <c r="F8" s="574">
        <v>541.00000000000023</v>
      </c>
      <c r="G8" s="574">
        <v>14976.999999999998</v>
      </c>
      <c r="H8" s="574">
        <v>565.00000000000023</v>
      </c>
      <c r="I8" s="574">
        <v>1448.9999999999998</v>
      </c>
      <c r="J8" s="574">
        <v>2734.0000000000041</v>
      </c>
      <c r="K8" s="574">
        <v>4556.0000000000018</v>
      </c>
      <c r="L8" s="574">
        <v>324</v>
      </c>
      <c r="M8" s="574">
        <v>3080.0000000000045</v>
      </c>
      <c r="N8" s="574">
        <v>114.00000000000003</v>
      </c>
      <c r="O8" s="574">
        <v>301.00000000000011</v>
      </c>
      <c r="P8" s="574">
        <v>12.000000000000002</v>
      </c>
      <c r="Q8" s="574">
        <v>1363.9999999999998</v>
      </c>
      <c r="R8" s="574">
        <v>147.00000000000009</v>
      </c>
      <c r="S8" s="575">
        <v>2649.0000000000005</v>
      </c>
      <c r="T8" s="576">
        <f t="shared" si="0"/>
        <v>37658</v>
      </c>
      <c r="U8" s="577">
        <f t="shared" si="1"/>
        <v>5.3543728041426798E-2</v>
      </c>
      <c r="V8" s="583"/>
      <c r="W8" s="579">
        <v>406219.99999999942</v>
      </c>
      <c r="X8" s="584"/>
      <c r="Y8" s="569"/>
      <c r="Z8" s="569"/>
      <c r="AA8" s="569"/>
      <c r="AB8" s="569"/>
      <c r="AC8" s="569" t="s">
        <v>2</v>
      </c>
      <c r="AD8" s="569">
        <v>3640.9999999999909</v>
      </c>
      <c r="AE8" s="569"/>
      <c r="AF8" s="569">
        <v>1204.0000000000005</v>
      </c>
      <c r="AG8" s="569">
        <v>541.00000000000023</v>
      </c>
      <c r="AH8" s="569">
        <v>14976.999999999998</v>
      </c>
      <c r="AI8" s="569">
        <v>565.00000000000023</v>
      </c>
      <c r="AJ8" s="569">
        <v>1448.9999999999998</v>
      </c>
      <c r="AK8" s="569">
        <v>2734.0000000000041</v>
      </c>
      <c r="AL8" s="569">
        <v>4556.0000000000018</v>
      </c>
      <c r="AM8" s="569">
        <v>324</v>
      </c>
      <c r="AN8" s="569">
        <v>3080.0000000000045</v>
      </c>
      <c r="AO8" s="569">
        <v>114.00000000000003</v>
      </c>
      <c r="AP8" s="569">
        <v>301.00000000000011</v>
      </c>
      <c r="AQ8" s="569">
        <v>12.000000000000002</v>
      </c>
      <c r="AR8" s="569">
        <v>406219.99999999942</v>
      </c>
      <c r="AS8" s="569">
        <v>1363.9999999999998</v>
      </c>
      <c r="AT8" s="569">
        <v>147.00000000000009</v>
      </c>
      <c r="AU8" s="569">
        <v>2649.0000000000005</v>
      </c>
      <c r="AV8" s="569">
        <v>443877.99999999878</v>
      </c>
      <c r="AW8" s="569"/>
      <c r="AX8" s="569"/>
      <c r="AY8" s="569"/>
      <c r="AZ8" s="570"/>
      <c r="BC8" s="570"/>
      <c r="BD8" s="570"/>
      <c r="BE8" s="570"/>
      <c r="BF8" s="570"/>
      <c r="BG8" s="570"/>
      <c r="BH8" s="570"/>
      <c r="BI8" s="570"/>
      <c r="BJ8" s="570"/>
    </row>
    <row r="9" spans="1:62" s="571" customFormat="1" ht="23.25" customHeight="1">
      <c r="A9" s="559"/>
      <c r="B9" s="918" t="s">
        <v>3</v>
      </c>
      <c r="C9" s="573">
        <v>1914.0000000000025</v>
      </c>
      <c r="D9" s="574"/>
      <c r="E9" s="574">
        <v>1211.0000000000016</v>
      </c>
      <c r="F9" s="574">
        <v>48.999999999999993</v>
      </c>
      <c r="G9" s="574">
        <v>8634.0000000000055</v>
      </c>
      <c r="H9" s="574">
        <v>206.00000000000006</v>
      </c>
      <c r="I9" s="574">
        <v>1711.9999999999984</v>
      </c>
      <c r="J9" s="574">
        <v>620.00000000000034</v>
      </c>
      <c r="K9" s="574">
        <v>218.99999999999994</v>
      </c>
      <c r="L9" s="574">
        <v>127</v>
      </c>
      <c r="M9" s="574">
        <v>878.99999999999989</v>
      </c>
      <c r="N9" s="574">
        <v>12.000000000000002</v>
      </c>
      <c r="O9" s="574">
        <v>232.99999999999991</v>
      </c>
      <c r="P9" s="574">
        <v>3</v>
      </c>
      <c r="Q9" s="574">
        <v>591.00000000000023</v>
      </c>
      <c r="R9" s="574">
        <v>37.999999999999993</v>
      </c>
      <c r="S9" s="575">
        <v>1254.9999999999993</v>
      </c>
      <c r="T9" s="576">
        <f t="shared" si="0"/>
        <v>17703.000000000007</v>
      </c>
      <c r="U9" s="577">
        <f t="shared" si="1"/>
        <v>2.5170869868749775E-2</v>
      </c>
      <c r="V9" s="583"/>
      <c r="W9" s="579">
        <v>161202.99999999997</v>
      </c>
      <c r="X9" s="584"/>
      <c r="Y9" s="569"/>
      <c r="Z9" s="569"/>
      <c r="AA9" s="569"/>
      <c r="AB9" s="569"/>
      <c r="AC9" s="569" t="s">
        <v>3</v>
      </c>
      <c r="AD9" s="569">
        <v>1914.0000000000025</v>
      </c>
      <c r="AE9" s="569"/>
      <c r="AF9" s="569">
        <v>1211.0000000000016</v>
      </c>
      <c r="AG9" s="569">
        <v>48.999999999999993</v>
      </c>
      <c r="AH9" s="569">
        <v>8634.0000000000055</v>
      </c>
      <c r="AI9" s="569">
        <v>206.00000000000006</v>
      </c>
      <c r="AJ9" s="569">
        <v>1711.9999999999984</v>
      </c>
      <c r="AK9" s="569">
        <v>620.00000000000034</v>
      </c>
      <c r="AL9" s="569">
        <v>218.99999999999994</v>
      </c>
      <c r="AM9" s="569">
        <v>127</v>
      </c>
      <c r="AN9" s="569">
        <v>878.99999999999989</v>
      </c>
      <c r="AO9" s="569">
        <v>12.000000000000002</v>
      </c>
      <c r="AP9" s="569">
        <v>232.99999999999991</v>
      </c>
      <c r="AQ9" s="569">
        <v>3</v>
      </c>
      <c r="AR9" s="569">
        <v>161202.99999999997</v>
      </c>
      <c r="AS9" s="569">
        <v>591.00000000000023</v>
      </c>
      <c r="AT9" s="569">
        <v>37.999999999999993</v>
      </c>
      <c r="AU9" s="569">
        <v>1254.9999999999993</v>
      </c>
      <c r="AV9" s="569">
        <v>178906.00000000058</v>
      </c>
      <c r="AW9" s="569"/>
      <c r="AX9" s="569"/>
      <c r="AY9" s="569"/>
      <c r="AZ9" s="570"/>
      <c r="BC9" s="570"/>
      <c r="BD9" s="570"/>
      <c r="BE9" s="570"/>
      <c r="BF9" s="570"/>
      <c r="BG9" s="570"/>
      <c r="BH9" s="570"/>
      <c r="BI9" s="570"/>
      <c r="BJ9" s="570"/>
    </row>
    <row r="10" spans="1:62" s="571" customFormat="1" ht="23.25" customHeight="1">
      <c r="A10" s="559"/>
      <c r="B10" s="918" t="s">
        <v>4</v>
      </c>
      <c r="C10" s="573">
        <v>1127.9999999999998</v>
      </c>
      <c r="D10" s="574">
        <v>5</v>
      </c>
      <c r="E10" s="574">
        <v>681.00000000000011</v>
      </c>
      <c r="F10" s="574">
        <v>70.000000000000014</v>
      </c>
      <c r="G10" s="574">
        <v>51216.00000000008</v>
      </c>
      <c r="H10" s="574">
        <v>167</v>
      </c>
      <c r="I10" s="574">
        <v>1228</v>
      </c>
      <c r="J10" s="574">
        <v>1258.0000000000005</v>
      </c>
      <c r="K10" s="574">
        <v>244.00000000000009</v>
      </c>
      <c r="L10" s="574">
        <v>86.000000000000028</v>
      </c>
      <c r="M10" s="574">
        <v>916.99999999999955</v>
      </c>
      <c r="N10" s="574">
        <v>35</v>
      </c>
      <c r="O10" s="574">
        <v>218.00000000000003</v>
      </c>
      <c r="P10" s="574">
        <v>4</v>
      </c>
      <c r="Q10" s="574">
        <v>264</v>
      </c>
      <c r="R10" s="574">
        <v>35.999999999999986</v>
      </c>
      <c r="S10" s="575">
        <v>482.99999999999983</v>
      </c>
      <c r="T10" s="576">
        <f t="shared" si="0"/>
        <v>58040.00000000008</v>
      </c>
      <c r="U10" s="577">
        <f t="shared" si="1"/>
        <v>8.2523712770843263E-2</v>
      </c>
      <c r="V10" s="581"/>
      <c r="W10" s="579">
        <v>300202.00000000058</v>
      </c>
      <c r="X10" s="582"/>
      <c r="Y10" s="569"/>
      <c r="Z10" s="569"/>
      <c r="AA10" s="569"/>
      <c r="AB10" s="569"/>
      <c r="AC10" s="569" t="s">
        <v>4</v>
      </c>
      <c r="AD10" s="569">
        <v>1127.9999999999998</v>
      </c>
      <c r="AE10" s="569">
        <v>5</v>
      </c>
      <c r="AF10" s="569">
        <v>681.00000000000011</v>
      </c>
      <c r="AG10" s="569">
        <v>70.000000000000014</v>
      </c>
      <c r="AH10" s="569">
        <v>51216.00000000008</v>
      </c>
      <c r="AI10" s="569">
        <v>167</v>
      </c>
      <c r="AJ10" s="569">
        <v>1228</v>
      </c>
      <c r="AK10" s="569">
        <v>1258.0000000000005</v>
      </c>
      <c r="AL10" s="569">
        <v>244.00000000000009</v>
      </c>
      <c r="AM10" s="569">
        <v>86.000000000000028</v>
      </c>
      <c r="AN10" s="569">
        <v>916.99999999999955</v>
      </c>
      <c r="AO10" s="569">
        <v>35</v>
      </c>
      <c r="AP10" s="569">
        <v>218.00000000000003</v>
      </c>
      <c r="AQ10" s="569">
        <v>4</v>
      </c>
      <c r="AR10" s="569">
        <v>300202.00000000058</v>
      </c>
      <c r="AS10" s="569">
        <v>264</v>
      </c>
      <c r="AT10" s="569">
        <v>35.999999999999986</v>
      </c>
      <c r="AU10" s="569">
        <v>482.99999999999983</v>
      </c>
      <c r="AV10" s="569">
        <v>358241.99999999919</v>
      </c>
      <c r="AW10" s="569"/>
      <c r="AX10" s="569"/>
      <c r="AY10" s="569"/>
      <c r="AZ10" s="570"/>
      <c r="BC10" s="570"/>
      <c r="BD10" s="570"/>
      <c r="BE10" s="570"/>
      <c r="BF10" s="570"/>
      <c r="BG10" s="570"/>
      <c r="BH10" s="570"/>
      <c r="BI10" s="570"/>
      <c r="BJ10" s="570"/>
    </row>
    <row r="11" spans="1:62" s="571" customFormat="1" ht="23.25" customHeight="1">
      <c r="A11" s="559"/>
      <c r="B11" s="918" t="s">
        <v>39</v>
      </c>
      <c r="C11" s="573">
        <v>193.00000000000006</v>
      </c>
      <c r="D11" s="574"/>
      <c r="E11" s="574">
        <v>2057.0000000000005</v>
      </c>
      <c r="F11" s="574">
        <v>6</v>
      </c>
      <c r="G11" s="574">
        <v>4324</v>
      </c>
      <c r="H11" s="574">
        <v>113</v>
      </c>
      <c r="I11" s="574">
        <v>182.00000000000003</v>
      </c>
      <c r="J11" s="574">
        <v>81.000000000000014</v>
      </c>
      <c r="K11" s="574">
        <v>265.99999999999994</v>
      </c>
      <c r="L11" s="574">
        <v>66</v>
      </c>
      <c r="M11" s="574">
        <v>438.00000000000063</v>
      </c>
      <c r="N11" s="574">
        <v>10</v>
      </c>
      <c r="O11" s="574">
        <v>4</v>
      </c>
      <c r="P11" s="574">
        <v>18</v>
      </c>
      <c r="Q11" s="574">
        <v>122.00000000000004</v>
      </c>
      <c r="R11" s="574">
        <v>158.99999999999997</v>
      </c>
      <c r="S11" s="575">
        <v>1015.9999999999995</v>
      </c>
      <c r="T11" s="576">
        <f t="shared" si="0"/>
        <v>9055</v>
      </c>
      <c r="U11" s="577">
        <f t="shared" si="1"/>
        <v>1.2874779792212004E-2</v>
      </c>
      <c r="V11" s="583"/>
      <c r="W11" s="579">
        <v>213097.00000000009</v>
      </c>
      <c r="X11" s="584"/>
      <c r="Y11" s="569"/>
      <c r="Z11" s="569"/>
      <c r="AA11" s="569"/>
      <c r="AB11" s="569"/>
      <c r="AC11" s="569" t="s">
        <v>39</v>
      </c>
      <c r="AD11" s="569">
        <v>193.00000000000006</v>
      </c>
      <c r="AE11" s="569"/>
      <c r="AF11" s="569">
        <v>2057.0000000000005</v>
      </c>
      <c r="AG11" s="569">
        <v>6</v>
      </c>
      <c r="AH11" s="569">
        <v>4324</v>
      </c>
      <c r="AI11" s="569">
        <v>113</v>
      </c>
      <c r="AJ11" s="569">
        <v>182.00000000000003</v>
      </c>
      <c r="AK11" s="569">
        <v>81.000000000000014</v>
      </c>
      <c r="AL11" s="569">
        <v>265.99999999999994</v>
      </c>
      <c r="AM11" s="569">
        <v>66</v>
      </c>
      <c r="AN11" s="569">
        <v>438.00000000000063</v>
      </c>
      <c r="AO11" s="569">
        <v>10</v>
      </c>
      <c r="AP11" s="569">
        <v>4</v>
      </c>
      <c r="AQ11" s="569">
        <v>18</v>
      </c>
      <c r="AR11" s="569">
        <v>213097.00000000009</v>
      </c>
      <c r="AS11" s="569">
        <v>122.00000000000004</v>
      </c>
      <c r="AT11" s="569">
        <v>158.99999999999997</v>
      </c>
      <c r="AU11" s="569">
        <v>1015.9999999999995</v>
      </c>
      <c r="AV11" s="569">
        <v>222151.99999999985</v>
      </c>
      <c r="AW11" s="569"/>
      <c r="AX11" s="569"/>
      <c r="AY11" s="569"/>
      <c r="AZ11" s="570"/>
      <c r="BC11" s="570"/>
      <c r="BD11" s="570"/>
      <c r="BE11" s="570"/>
      <c r="BF11" s="570"/>
      <c r="BG11" s="570"/>
      <c r="BH11" s="570"/>
      <c r="BI11" s="570"/>
      <c r="BJ11" s="570"/>
    </row>
    <row r="12" spans="1:62" s="571" customFormat="1" ht="23.25" customHeight="1">
      <c r="A12" s="559"/>
      <c r="B12" s="918" t="s">
        <v>5</v>
      </c>
      <c r="C12" s="573">
        <v>4882.0000000000009</v>
      </c>
      <c r="D12" s="574">
        <v>6</v>
      </c>
      <c r="E12" s="574">
        <v>1063</v>
      </c>
      <c r="F12" s="574">
        <v>4038.9999999999991</v>
      </c>
      <c r="G12" s="574">
        <v>14091.000000000009</v>
      </c>
      <c r="H12" s="574">
        <v>211</v>
      </c>
      <c r="I12" s="574">
        <v>2086</v>
      </c>
      <c r="J12" s="574">
        <v>2574.0000000000005</v>
      </c>
      <c r="K12" s="574">
        <v>1534.0000000000005</v>
      </c>
      <c r="L12" s="574">
        <v>406.00000000000011</v>
      </c>
      <c r="M12" s="574">
        <v>6091.9999999999909</v>
      </c>
      <c r="N12" s="574">
        <v>108.00000000000001</v>
      </c>
      <c r="O12" s="574">
        <v>13</v>
      </c>
      <c r="P12" s="574">
        <v>4</v>
      </c>
      <c r="Q12" s="574">
        <v>831.99999999999966</v>
      </c>
      <c r="R12" s="574">
        <v>124.99999999999999</v>
      </c>
      <c r="S12" s="575">
        <v>2043.0000000000023</v>
      </c>
      <c r="T12" s="576">
        <f t="shared" si="0"/>
        <v>40109</v>
      </c>
      <c r="U12" s="577">
        <f t="shared" si="1"/>
        <v>5.7028662913951547E-2</v>
      </c>
      <c r="V12" s="581"/>
      <c r="W12" s="579">
        <v>372998.00000000006</v>
      </c>
      <c r="X12" s="582"/>
      <c r="Y12" s="569"/>
      <c r="Z12" s="569"/>
      <c r="AA12" s="569"/>
      <c r="AB12" s="569"/>
      <c r="AC12" s="569" t="s">
        <v>5</v>
      </c>
      <c r="AD12" s="569">
        <v>4882.0000000000009</v>
      </c>
      <c r="AE12" s="569">
        <v>6</v>
      </c>
      <c r="AF12" s="569">
        <v>1063</v>
      </c>
      <c r="AG12" s="569">
        <v>4038.9999999999991</v>
      </c>
      <c r="AH12" s="569">
        <v>14091.000000000009</v>
      </c>
      <c r="AI12" s="569">
        <v>211</v>
      </c>
      <c r="AJ12" s="569">
        <v>2086</v>
      </c>
      <c r="AK12" s="569">
        <v>2574.0000000000005</v>
      </c>
      <c r="AL12" s="569">
        <v>1534.0000000000005</v>
      </c>
      <c r="AM12" s="569">
        <v>406.00000000000011</v>
      </c>
      <c r="AN12" s="569">
        <v>6091.9999999999909</v>
      </c>
      <c r="AO12" s="569">
        <v>108.00000000000001</v>
      </c>
      <c r="AP12" s="569">
        <v>13</v>
      </c>
      <c r="AQ12" s="569">
        <v>4</v>
      </c>
      <c r="AR12" s="569">
        <v>372998.00000000006</v>
      </c>
      <c r="AS12" s="569">
        <v>831.99999999999966</v>
      </c>
      <c r="AT12" s="569">
        <v>124.99999999999999</v>
      </c>
      <c r="AU12" s="569">
        <v>2043.0000000000023</v>
      </c>
      <c r="AV12" s="569">
        <v>413106.99999999971</v>
      </c>
      <c r="AW12" s="569"/>
      <c r="AX12" s="569"/>
      <c r="AY12" s="569"/>
      <c r="AZ12" s="570"/>
      <c r="BC12" s="570"/>
      <c r="BD12" s="570"/>
      <c r="BE12" s="570"/>
      <c r="BF12" s="570"/>
      <c r="BG12" s="570"/>
      <c r="BH12" s="570"/>
      <c r="BI12" s="570"/>
      <c r="BJ12" s="570"/>
    </row>
    <row r="13" spans="1:62" s="571" customFormat="1" ht="23.25" customHeight="1">
      <c r="A13" s="559"/>
      <c r="B13" s="918" t="s">
        <v>6</v>
      </c>
      <c r="C13" s="573">
        <v>1225.9999999999989</v>
      </c>
      <c r="D13" s="574"/>
      <c r="E13" s="574">
        <v>1801.0000000000018</v>
      </c>
      <c r="F13" s="574">
        <v>19.000000000000004</v>
      </c>
      <c r="G13" s="574">
        <v>4132.0000000000036</v>
      </c>
      <c r="H13" s="574">
        <v>126</v>
      </c>
      <c r="I13" s="574">
        <v>2140</v>
      </c>
      <c r="J13" s="574">
        <v>388.99999999999994</v>
      </c>
      <c r="K13" s="574">
        <v>175.00000000000003</v>
      </c>
      <c r="L13" s="574">
        <v>57</v>
      </c>
      <c r="M13" s="574">
        <v>529.99999999999977</v>
      </c>
      <c r="N13" s="574">
        <v>20.000000000000004</v>
      </c>
      <c r="O13" s="574">
        <v>37.999999999999993</v>
      </c>
      <c r="P13" s="574">
        <v>3</v>
      </c>
      <c r="Q13" s="574">
        <v>354.99999999999994</v>
      </c>
      <c r="R13" s="574">
        <v>10</v>
      </c>
      <c r="S13" s="575">
        <v>1146</v>
      </c>
      <c r="T13" s="576">
        <f t="shared" si="0"/>
        <v>12167.000000000004</v>
      </c>
      <c r="U13" s="577">
        <f t="shared" si="1"/>
        <v>1.729955226193744E-2</v>
      </c>
      <c r="V13" s="583"/>
      <c r="W13" s="579">
        <v>91596.000000000116</v>
      </c>
      <c r="X13" s="584"/>
      <c r="Y13" s="569"/>
      <c r="Z13" s="569"/>
      <c r="AA13" s="569"/>
      <c r="AB13" s="569"/>
      <c r="AC13" s="569" t="s">
        <v>6</v>
      </c>
      <c r="AD13" s="569">
        <v>1225.9999999999989</v>
      </c>
      <c r="AE13" s="569"/>
      <c r="AF13" s="569">
        <v>1801.0000000000018</v>
      </c>
      <c r="AG13" s="569">
        <v>19.000000000000004</v>
      </c>
      <c r="AH13" s="569">
        <v>4132.0000000000036</v>
      </c>
      <c r="AI13" s="569">
        <v>126</v>
      </c>
      <c r="AJ13" s="569">
        <v>2140</v>
      </c>
      <c r="AK13" s="569">
        <v>388.99999999999994</v>
      </c>
      <c r="AL13" s="569">
        <v>175.00000000000003</v>
      </c>
      <c r="AM13" s="569">
        <v>57</v>
      </c>
      <c r="AN13" s="569">
        <v>529.99999999999977</v>
      </c>
      <c r="AO13" s="569">
        <v>20.000000000000004</v>
      </c>
      <c r="AP13" s="569">
        <v>37.999999999999993</v>
      </c>
      <c r="AQ13" s="569">
        <v>3</v>
      </c>
      <c r="AR13" s="569">
        <v>91596.000000000116</v>
      </c>
      <c r="AS13" s="569">
        <v>354.99999999999994</v>
      </c>
      <c r="AT13" s="569">
        <v>10</v>
      </c>
      <c r="AU13" s="569">
        <v>1146</v>
      </c>
      <c r="AV13" s="569">
        <v>103763.00000000009</v>
      </c>
      <c r="AW13" s="569"/>
      <c r="AX13" s="569"/>
      <c r="AY13" s="569"/>
      <c r="AZ13" s="570"/>
      <c r="BC13" s="570"/>
      <c r="BD13" s="570"/>
      <c r="BE13" s="570"/>
      <c r="BF13" s="570"/>
      <c r="BG13" s="570"/>
      <c r="BH13" s="570"/>
      <c r="BI13" s="570"/>
      <c r="BJ13" s="570"/>
    </row>
    <row r="14" spans="1:62" s="571" customFormat="1" ht="23.25" customHeight="1">
      <c r="A14" s="559"/>
      <c r="B14" s="918" t="s">
        <v>61</v>
      </c>
      <c r="C14" s="573">
        <v>1608.000000000002</v>
      </c>
      <c r="D14" s="574">
        <v>1</v>
      </c>
      <c r="E14" s="574">
        <v>1526.0000000000018</v>
      </c>
      <c r="F14" s="574">
        <v>37.000000000000007</v>
      </c>
      <c r="G14" s="574">
        <v>12040.000000000002</v>
      </c>
      <c r="H14" s="574">
        <v>195</v>
      </c>
      <c r="I14" s="574">
        <v>1498.0000000000014</v>
      </c>
      <c r="J14" s="574">
        <v>487.0000000000004</v>
      </c>
      <c r="K14" s="574">
        <v>318.00000000000011</v>
      </c>
      <c r="L14" s="574">
        <v>179.99999999999997</v>
      </c>
      <c r="M14" s="574">
        <v>531.00000000000034</v>
      </c>
      <c r="N14" s="574">
        <v>2</v>
      </c>
      <c r="O14" s="574">
        <v>24.999999999999996</v>
      </c>
      <c r="P14" s="574">
        <v>7</v>
      </c>
      <c r="Q14" s="574">
        <v>379</v>
      </c>
      <c r="R14" s="574">
        <v>46</v>
      </c>
      <c r="S14" s="575">
        <v>826.99999999999977</v>
      </c>
      <c r="T14" s="576">
        <f t="shared" si="0"/>
        <v>19707.000000000007</v>
      </c>
      <c r="U14" s="577">
        <f t="shared" si="1"/>
        <v>2.8020241343470136E-2</v>
      </c>
      <c r="V14" s="581"/>
      <c r="W14" s="579">
        <v>152460.00000000003</v>
      </c>
      <c r="X14" s="582"/>
      <c r="Y14" s="569"/>
      <c r="Z14" s="569"/>
      <c r="AA14" s="569"/>
      <c r="AB14" s="569"/>
      <c r="AC14" s="569" t="s">
        <v>61</v>
      </c>
      <c r="AD14" s="569">
        <v>1608.000000000002</v>
      </c>
      <c r="AE14" s="569">
        <v>1</v>
      </c>
      <c r="AF14" s="569">
        <v>1526.0000000000018</v>
      </c>
      <c r="AG14" s="569">
        <v>37.000000000000007</v>
      </c>
      <c r="AH14" s="569">
        <v>12040.000000000002</v>
      </c>
      <c r="AI14" s="569">
        <v>195</v>
      </c>
      <c r="AJ14" s="569">
        <v>1498.0000000000014</v>
      </c>
      <c r="AK14" s="569">
        <v>487.0000000000004</v>
      </c>
      <c r="AL14" s="569">
        <v>318.00000000000011</v>
      </c>
      <c r="AM14" s="569">
        <v>179.99999999999997</v>
      </c>
      <c r="AN14" s="569">
        <v>531.00000000000034</v>
      </c>
      <c r="AO14" s="569">
        <v>2</v>
      </c>
      <c r="AP14" s="569">
        <v>24.999999999999996</v>
      </c>
      <c r="AQ14" s="569">
        <v>7</v>
      </c>
      <c r="AR14" s="569">
        <v>152460.00000000003</v>
      </c>
      <c r="AS14" s="569">
        <v>379</v>
      </c>
      <c r="AT14" s="569">
        <v>46</v>
      </c>
      <c r="AU14" s="569">
        <v>826.99999999999977</v>
      </c>
      <c r="AV14" s="569">
        <v>172166.99999999936</v>
      </c>
      <c r="AW14" s="569"/>
      <c r="AX14" s="569"/>
      <c r="AY14" s="569"/>
      <c r="AZ14" s="570"/>
      <c r="BC14" s="570"/>
      <c r="BD14" s="570"/>
      <c r="BE14" s="570"/>
      <c r="BF14" s="570"/>
      <c r="BG14" s="570"/>
      <c r="BH14" s="570"/>
      <c r="BI14" s="570"/>
      <c r="BJ14" s="570"/>
    </row>
    <row r="15" spans="1:62" s="571" customFormat="1" ht="23.25" customHeight="1">
      <c r="A15" s="559"/>
      <c r="B15" s="918" t="s">
        <v>8</v>
      </c>
      <c r="C15" s="573">
        <v>1955.9999999999986</v>
      </c>
      <c r="D15" s="574"/>
      <c r="E15" s="574">
        <v>389</v>
      </c>
      <c r="F15" s="574">
        <v>1209.9999999999993</v>
      </c>
      <c r="G15" s="574">
        <v>8632.9999999999836</v>
      </c>
      <c r="H15" s="574">
        <v>50.999999999999993</v>
      </c>
      <c r="I15" s="574">
        <v>829.99999999999989</v>
      </c>
      <c r="J15" s="574">
        <v>1064.0000000000002</v>
      </c>
      <c r="K15" s="574">
        <v>2115.9999999999991</v>
      </c>
      <c r="L15" s="574">
        <v>105.00000000000003</v>
      </c>
      <c r="M15" s="574">
        <v>991.00000000000034</v>
      </c>
      <c r="N15" s="574">
        <v>51.000000000000007</v>
      </c>
      <c r="O15" s="574">
        <v>1441</v>
      </c>
      <c r="P15" s="574">
        <v>5</v>
      </c>
      <c r="Q15" s="574">
        <v>450.00000000000006</v>
      </c>
      <c r="R15" s="574">
        <v>216.99999999999997</v>
      </c>
      <c r="S15" s="575">
        <v>1032.0000000000002</v>
      </c>
      <c r="T15" s="576">
        <f t="shared" si="0"/>
        <v>20540.999999999982</v>
      </c>
      <c r="U15" s="577">
        <f t="shared" si="1"/>
        <v>2.9206057615883661E-2</v>
      </c>
      <c r="V15" s="583"/>
      <c r="W15" s="579">
        <v>208500</v>
      </c>
      <c r="X15" s="584"/>
      <c r="Y15" s="569"/>
      <c r="Z15" s="569"/>
      <c r="AA15" s="569"/>
      <c r="AB15" s="569"/>
      <c r="AC15" s="569" t="s">
        <v>8</v>
      </c>
      <c r="AD15" s="569">
        <v>1955.9999999999986</v>
      </c>
      <c r="AE15" s="569"/>
      <c r="AF15" s="569">
        <v>389</v>
      </c>
      <c r="AG15" s="569">
        <v>1209.9999999999993</v>
      </c>
      <c r="AH15" s="569">
        <v>8632.9999999999836</v>
      </c>
      <c r="AI15" s="569">
        <v>50.999999999999993</v>
      </c>
      <c r="AJ15" s="569">
        <v>829.99999999999989</v>
      </c>
      <c r="AK15" s="569">
        <v>1064.0000000000002</v>
      </c>
      <c r="AL15" s="569">
        <v>2115.9999999999991</v>
      </c>
      <c r="AM15" s="569">
        <v>105.00000000000003</v>
      </c>
      <c r="AN15" s="569">
        <v>991.00000000000034</v>
      </c>
      <c r="AO15" s="569">
        <v>51.000000000000007</v>
      </c>
      <c r="AP15" s="569">
        <v>1441</v>
      </c>
      <c r="AQ15" s="569">
        <v>5</v>
      </c>
      <c r="AR15" s="569">
        <v>208500</v>
      </c>
      <c r="AS15" s="569">
        <v>450.00000000000006</v>
      </c>
      <c r="AT15" s="569">
        <v>216.99999999999997</v>
      </c>
      <c r="AU15" s="569">
        <v>1032.0000000000002</v>
      </c>
      <c r="AV15" s="569">
        <v>229041.00000000058</v>
      </c>
      <c r="AW15" s="569"/>
      <c r="AX15" s="569"/>
      <c r="AY15" s="569"/>
      <c r="AZ15" s="570"/>
      <c r="BC15" s="570"/>
      <c r="BD15" s="570"/>
      <c r="BE15" s="570"/>
      <c r="BF15" s="570"/>
      <c r="BG15" s="570"/>
      <c r="BH15" s="570"/>
      <c r="BI15" s="570"/>
      <c r="BJ15" s="570"/>
    </row>
    <row r="16" spans="1:62" s="571" customFormat="1" ht="23.25" customHeight="1">
      <c r="A16" s="559"/>
      <c r="B16" s="918" t="s">
        <v>47</v>
      </c>
      <c r="C16" s="573">
        <v>3613.0000000000027</v>
      </c>
      <c r="D16" s="574"/>
      <c r="E16" s="574">
        <v>3192.0000000000005</v>
      </c>
      <c r="F16" s="574">
        <v>492.00000000000011</v>
      </c>
      <c r="G16" s="574">
        <v>22152.999999999989</v>
      </c>
      <c r="H16" s="574">
        <v>1054.0000000000005</v>
      </c>
      <c r="I16" s="574">
        <v>2888.0000000000005</v>
      </c>
      <c r="J16" s="574">
        <v>3493.9999999999995</v>
      </c>
      <c r="K16" s="574">
        <v>1795.9999999999993</v>
      </c>
      <c r="L16" s="574">
        <v>407.00000000000017</v>
      </c>
      <c r="M16" s="574">
        <v>3807.999999999995</v>
      </c>
      <c r="N16" s="574">
        <v>207.00000000000003</v>
      </c>
      <c r="O16" s="574"/>
      <c r="P16" s="574">
        <v>43.999999999999993</v>
      </c>
      <c r="Q16" s="574">
        <v>1052</v>
      </c>
      <c r="R16" s="574">
        <v>167.99999999999997</v>
      </c>
      <c r="S16" s="575">
        <v>2415.9999999999973</v>
      </c>
      <c r="T16" s="576">
        <f t="shared" si="0"/>
        <v>46783.999999999985</v>
      </c>
      <c r="U16" s="577">
        <f t="shared" si="1"/>
        <v>6.6519458619419797E-2</v>
      </c>
      <c r="V16" s="585"/>
      <c r="W16" s="579">
        <v>321604.99999999924</v>
      </c>
      <c r="X16" s="586"/>
      <c r="Y16" s="569"/>
      <c r="Z16" s="569"/>
      <c r="AA16" s="569"/>
      <c r="AB16" s="569"/>
      <c r="AC16" s="569" t="s">
        <v>47</v>
      </c>
      <c r="AD16" s="569">
        <v>3613.0000000000027</v>
      </c>
      <c r="AE16" s="569"/>
      <c r="AF16" s="569">
        <v>3192.0000000000005</v>
      </c>
      <c r="AG16" s="569">
        <v>492.00000000000011</v>
      </c>
      <c r="AH16" s="569">
        <v>22152.999999999989</v>
      </c>
      <c r="AI16" s="569">
        <v>1054.0000000000005</v>
      </c>
      <c r="AJ16" s="569">
        <v>2888.0000000000005</v>
      </c>
      <c r="AK16" s="569">
        <v>3493.9999999999995</v>
      </c>
      <c r="AL16" s="569">
        <v>1795.9999999999993</v>
      </c>
      <c r="AM16" s="569">
        <v>407.00000000000017</v>
      </c>
      <c r="AN16" s="569">
        <v>3807.999999999995</v>
      </c>
      <c r="AO16" s="569">
        <v>207.00000000000003</v>
      </c>
      <c r="AP16" s="569"/>
      <c r="AQ16" s="569">
        <v>43.999999999999993</v>
      </c>
      <c r="AR16" s="569">
        <v>321604.99999999924</v>
      </c>
      <c r="AS16" s="569">
        <v>1052</v>
      </c>
      <c r="AT16" s="569">
        <v>167.99999999999997</v>
      </c>
      <c r="AU16" s="569">
        <v>2415.9999999999973</v>
      </c>
      <c r="AV16" s="569">
        <v>368388.99999999779</v>
      </c>
      <c r="AW16" s="569"/>
      <c r="AX16" s="569"/>
      <c r="AY16" s="569"/>
      <c r="AZ16" s="570"/>
      <c r="BC16" s="570"/>
      <c r="BD16" s="570"/>
      <c r="BE16" s="570"/>
      <c r="BF16" s="570"/>
      <c r="BG16" s="570"/>
      <c r="BH16" s="570"/>
      <c r="BI16" s="570"/>
      <c r="BJ16" s="570"/>
    </row>
    <row r="17" spans="1:63" s="571" customFormat="1" ht="23.25" customHeight="1">
      <c r="A17" s="559"/>
      <c r="B17" s="918" t="s">
        <v>10</v>
      </c>
      <c r="C17" s="573">
        <v>2058.0000000000018</v>
      </c>
      <c r="D17" s="574">
        <v>6</v>
      </c>
      <c r="E17" s="574">
        <v>820.0000000000008</v>
      </c>
      <c r="F17" s="574">
        <v>346.00000000000006</v>
      </c>
      <c r="G17" s="574">
        <v>34980.999999999935</v>
      </c>
      <c r="H17" s="574">
        <v>281</v>
      </c>
      <c r="I17" s="574">
        <v>1664.9999999999995</v>
      </c>
      <c r="J17" s="574">
        <v>1700.0000000000009</v>
      </c>
      <c r="K17" s="574">
        <v>695.99999999999989</v>
      </c>
      <c r="L17" s="574">
        <v>223.00000000000006</v>
      </c>
      <c r="M17" s="574">
        <v>4097.9999999999964</v>
      </c>
      <c r="N17" s="574">
        <v>33</v>
      </c>
      <c r="O17" s="574">
        <v>43</v>
      </c>
      <c r="P17" s="574">
        <v>6</v>
      </c>
      <c r="Q17" s="574">
        <v>762.00000000000034</v>
      </c>
      <c r="R17" s="574">
        <v>116.00000000000001</v>
      </c>
      <c r="S17" s="575">
        <v>1016.9999999999997</v>
      </c>
      <c r="T17" s="576">
        <f t="shared" si="0"/>
        <v>48850.999999999927</v>
      </c>
      <c r="U17" s="577">
        <f t="shared" si="1"/>
        <v>6.9458406143495049E-2</v>
      </c>
      <c r="V17" s="583"/>
      <c r="W17" s="579">
        <v>418423.99999999977</v>
      </c>
      <c r="X17" s="584"/>
      <c r="Y17" s="569"/>
      <c r="Z17" s="569"/>
      <c r="AA17" s="569"/>
      <c r="AB17" s="569"/>
      <c r="AC17" s="569" t="s">
        <v>10</v>
      </c>
      <c r="AD17" s="569">
        <v>2058.0000000000018</v>
      </c>
      <c r="AE17" s="569">
        <v>6</v>
      </c>
      <c r="AF17" s="569">
        <v>820.0000000000008</v>
      </c>
      <c r="AG17" s="569">
        <v>346.00000000000006</v>
      </c>
      <c r="AH17" s="569">
        <v>34980.999999999935</v>
      </c>
      <c r="AI17" s="569">
        <v>281</v>
      </c>
      <c r="AJ17" s="569">
        <v>1664.9999999999995</v>
      </c>
      <c r="AK17" s="569">
        <v>1700.0000000000009</v>
      </c>
      <c r="AL17" s="569">
        <v>695.99999999999989</v>
      </c>
      <c r="AM17" s="569">
        <v>223.00000000000006</v>
      </c>
      <c r="AN17" s="569">
        <v>4097.9999999999964</v>
      </c>
      <c r="AO17" s="569">
        <v>33</v>
      </c>
      <c r="AP17" s="569">
        <v>43</v>
      </c>
      <c r="AQ17" s="569">
        <v>6</v>
      </c>
      <c r="AR17" s="569">
        <v>418423.99999999977</v>
      </c>
      <c r="AS17" s="569">
        <v>762.00000000000034</v>
      </c>
      <c r="AT17" s="569">
        <v>116.00000000000001</v>
      </c>
      <c r="AU17" s="569">
        <v>1016.9999999999997</v>
      </c>
      <c r="AV17" s="569">
        <v>467274.99999999814</v>
      </c>
      <c r="AW17" s="569"/>
      <c r="AX17" s="569"/>
      <c r="AY17" s="569"/>
      <c r="AZ17" s="570"/>
      <c r="BC17" s="570"/>
      <c r="BD17" s="570"/>
      <c r="BE17" s="570"/>
      <c r="BF17" s="570"/>
      <c r="BG17" s="570"/>
      <c r="BH17" s="570"/>
      <c r="BI17" s="570"/>
      <c r="BJ17" s="570"/>
    </row>
    <row r="18" spans="1:63" s="571" customFormat="1" ht="23.25" customHeight="1">
      <c r="A18" s="559"/>
      <c r="B18" s="918" t="s">
        <v>11</v>
      </c>
      <c r="C18" s="573">
        <v>1528.9999999999993</v>
      </c>
      <c r="D18" s="574">
        <v>25</v>
      </c>
      <c r="E18" s="574">
        <v>250.00000000000006</v>
      </c>
      <c r="F18" s="574">
        <v>386.99999999999994</v>
      </c>
      <c r="G18" s="574">
        <v>43059.999999999825</v>
      </c>
      <c r="H18" s="574">
        <v>100.99999999999997</v>
      </c>
      <c r="I18" s="574">
        <v>727.00000000000023</v>
      </c>
      <c r="J18" s="574">
        <v>2317.0000000000014</v>
      </c>
      <c r="K18" s="574">
        <v>1098.9999999999998</v>
      </c>
      <c r="L18" s="574">
        <v>217.00000000000006</v>
      </c>
      <c r="M18" s="574">
        <v>1766</v>
      </c>
      <c r="N18" s="574">
        <v>14</v>
      </c>
      <c r="O18" s="574">
        <v>390.00000000000011</v>
      </c>
      <c r="P18" s="574">
        <v>4</v>
      </c>
      <c r="Q18" s="574">
        <v>787.00000000000045</v>
      </c>
      <c r="R18" s="574">
        <v>144.99999999999997</v>
      </c>
      <c r="S18" s="575">
        <v>1369.0000000000007</v>
      </c>
      <c r="T18" s="576">
        <f t="shared" si="0"/>
        <v>54186.999999999825</v>
      </c>
      <c r="U18" s="577">
        <f t="shared" si="1"/>
        <v>7.7045355339656507E-2</v>
      </c>
      <c r="V18" s="585"/>
      <c r="W18" s="579">
        <v>251639.00000000032</v>
      </c>
      <c r="X18" s="586"/>
      <c r="Y18" s="569"/>
      <c r="Z18" s="569"/>
      <c r="AA18" s="569"/>
      <c r="AB18" s="569"/>
      <c r="AC18" s="569" t="s">
        <v>11</v>
      </c>
      <c r="AD18" s="569">
        <v>1528.9999999999993</v>
      </c>
      <c r="AE18" s="569">
        <v>25</v>
      </c>
      <c r="AF18" s="569">
        <v>250.00000000000006</v>
      </c>
      <c r="AG18" s="569">
        <v>386.99999999999994</v>
      </c>
      <c r="AH18" s="569">
        <v>43059.999999999825</v>
      </c>
      <c r="AI18" s="569">
        <v>100.99999999999997</v>
      </c>
      <c r="AJ18" s="569">
        <v>727.00000000000023</v>
      </c>
      <c r="AK18" s="569">
        <v>2317.0000000000014</v>
      </c>
      <c r="AL18" s="569">
        <v>1098.9999999999998</v>
      </c>
      <c r="AM18" s="569">
        <v>217.00000000000006</v>
      </c>
      <c r="AN18" s="569">
        <v>1766</v>
      </c>
      <c r="AO18" s="569">
        <v>14</v>
      </c>
      <c r="AP18" s="569">
        <v>390.00000000000011</v>
      </c>
      <c r="AQ18" s="569">
        <v>4</v>
      </c>
      <c r="AR18" s="569">
        <v>251639.00000000032</v>
      </c>
      <c r="AS18" s="569">
        <v>787.00000000000045</v>
      </c>
      <c r="AT18" s="569">
        <v>144.99999999999997</v>
      </c>
      <c r="AU18" s="569">
        <v>1369.0000000000007</v>
      </c>
      <c r="AV18" s="569">
        <v>305825.99999999936</v>
      </c>
      <c r="AW18" s="569"/>
      <c r="AX18" s="569"/>
      <c r="AY18" s="569"/>
      <c r="AZ18" s="570"/>
      <c r="BC18" s="570"/>
      <c r="BD18" s="570"/>
      <c r="BE18" s="570"/>
      <c r="BF18" s="570"/>
      <c r="BG18" s="570"/>
      <c r="BH18" s="570"/>
      <c r="BI18" s="570"/>
      <c r="BJ18" s="570"/>
    </row>
    <row r="19" spans="1:63" s="571" customFormat="1" ht="23.25" customHeight="1">
      <c r="A19" s="559"/>
      <c r="B19" s="918" t="s">
        <v>12</v>
      </c>
      <c r="C19" s="573">
        <v>23239.999999999938</v>
      </c>
      <c r="D19" s="574"/>
      <c r="E19" s="574">
        <v>10141.000000000013</v>
      </c>
      <c r="F19" s="574">
        <v>718.99999999999955</v>
      </c>
      <c r="G19" s="574">
        <v>85627.000000000146</v>
      </c>
      <c r="H19" s="574">
        <v>2735.0000000000009</v>
      </c>
      <c r="I19" s="574">
        <v>3182.9999999999973</v>
      </c>
      <c r="J19" s="574">
        <v>3813.9999999999973</v>
      </c>
      <c r="K19" s="574">
        <v>13588.999999999985</v>
      </c>
      <c r="L19" s="574">
        <v>2390.0000000000005</v>
      </c>
      <c r="M19" s="574">
        <v>7312.9999999999955</v>
      </c>
      <c r="N19" s="574">
        <v>230.99999999999997</v>
      </c>
      <c r="O19" s="574">
        <v>125.00000000000001</v>
      </c>
      <c r="P19" s="574">
        <v>59</v>
      </c>
      <c r="Q19" s="574">
        <v>1771.0000000000005</v>
      </c>
      <c r="R19" s="574">
        <v>1894.9999999999986</v>
      </c>
      <c r="S19" s="575">
        <v>13342.999999999995</v>
      </c>
      <c r="T19" s="576">
        <f t="shared" si="0"/>
        <v>170175.00000000006</v>
      </c>
      <c r="U19" s="577">
        <f t="shared" si="1"/>
        <v>0.2419619714124438</v>
      </c>
      <c r="V19" s="583"/>
      <c r="W19" s="579">
        <v>2251133.9999999995</v>
      </c>
      <c r="X19" s="584"/>
      <c r="Y19" s="569"/>
      <c r="Z19" s="569"/>
      <c r="AA19" s="569"/>
      <c r="AB19" s="569"/>
      <c r="AC19" s="569" t="s">
        <v>12</v>
      </c>
      <c r="AD19" s="569">
        <v>23239.999999999938</v>
      </c>
      <c r="AE19" s="569"/>
      <c r="AF19" s="569">
        <v>10141.000000000013</v>
      </c>
      <c r="AG19" s="569">
        <v>718.99999999999955</v>
      </c>
      <c r="AH19" s="569">
        <v>85627.000000000146</v>
      </c>
      <c r="AI19" s="569">
        <v>2735.0000000000009</v>
      </c>
      <c r="AJ19" s="569">
        <v>3182.9999999999973</v>
      </c>
      <c r="AK19" s="569">
        <v>3813.9999999999973</v>
      </c>
      <c r="AL19" s="569">
        <v>13588.999999999985</v>
      </c>
      <c r="AM19" s="569">
        <v>2390.0000000000005</v>
      </c>
      <c r="AN19" s="569">
        <v>7312.9999999999955</v>
      </c>
      <c r="AO19" s="569">
        <v>230.99999999999997</v>
      </c>
      <c r="AP19" s="569">
        <v>125.00000000000001</v>
      </c>
      <c r="AQ19" s="569">
        <v>59</v>
      </c>
      <c r="AR19" s="569">
        <v>2251133.9999999995</v>
      </c>
      <c r="AS19" s="569">
        <v>1771.0000000000005</v>
      </c>
      <c r="AT19" s="569">
        <v>1894.9999999999986</v>
      </c>
      <c r="AU19" s="569">
        <v>13342.999999999995</v>
      </c>
      <c r="AV19" s="569">
        <v>2421308.9999999902</v>
      </c>
      <c r="AW19" s="569"/>
      <c r="AX19" s="569"/>
      <c r="AY19" s="569"/>
      <c r="AZ19" s="570"/>
      <c r="BC19" s="570"/>
      <c r="BD19" s="570"/>
      <c r="BE19" s="570"/>
      <c r="BF19" s="570"/>
      <c r="BG19" s="570"/>
      <c r="BH19" s="570"/>
      <c r="BI19" s="570"/>
      <c r="BJ19" s="570"/>
    </row>
    <row r="20" spans="1:63" s="571" customFormat="1" ht="23.25" customHeight="1">
      <c r="A20" s="559"/>
      <c r="B20" s="918" t="s">
        <v>13</v>
      </c>
      <c r="C20" s="573">
        <v>1973.0000000000005</v>
      </c>
      <c r="D20" s="574"/>
      <c r="E20" s="574">
        <v>781.00000000000023</v>
      </c>
      <c r="F20" s="574">
        <v>81</v>
      </c>
      <c r="G20" s="574">
        <v>1650.9999999999998</v>
      </c>
      <c r="H20" s="574">
        <v>97</v>
      </c>
      <c r="I20" s="574">
        <v>762.00000000000023</v>
      </c>
      <c r="J20" s="574">
        <v>483.00000000000017</v>
      </c>
      <c r="K20" s="574">
        <v>969.99999999999989</v>
      </c>
      <c r="L20" s="574">
        <v>57.000000000000014</v>
      </c>
      <c r="M20" s="574">
        <v>988.00000000000023</v>
      </c>
      <c r="N20" s="574">
        <v>9</v>
      </c>
      <c r="O20" s="574">
        <v>219</v>
      </c>
      <c r="P20" s="574">
        <v>13</v>
      </c>
      <c r="Q20" s="574">
        <v>352</v>
      </c>
      <c r="R20" s="574">
        <v>52.000000000000014</v>
      </c>
      <c r="S20" s="575">
        <v>590.99999999999989</v>
      </c>
      <c r="T20" s="576">
        <f t="shared" si="0"/>
        <v>9079</v>
      </c>
      <c r="U20" s="577">
        <f t="shared" si="1"/>
        <v>1.2908904001490093E-2</v>
      </c>
      <c r="V20" s="585"/>
      <c r="W20" s="579">
        <v>141215.00000000003</v>
      </c>
      <c r="X20" s="586"/>
      <c r="Y20" s="569"/>
      <c r="Z20" s="569"/>
      <c r="AA20" s="569"/>
      <c r="AB20" s="569"/>
      <c r="AC20" s="569" t="s">
        <v>13</v>
      </c>
      <c r="AD20" s="569">
        <v>1973.0000000000005</v>
      </c>
      <c r="AE20" s="569"/>
      <c r="AF20" s="569">
        <v>781.00000000000023</v>
      </c>
      <c r="AG20" s="569">
        <v>81</v>
      </c>
      <c r="AH20" s="569">
        <v>1650.9999999999998</v>
      </c>
      <c r="AI20" s="569">
        <v>97</v>
      </c>
      <c r="AJ20" s="569">
        <v>762.00000000000023</v>
      </c>
      <c r="AK20" s="569">
        <v>483.00000000000017</v>
      </c>
      <c r="AL20" s="569">
        <v>969.99999999999989</v>
      </c>
      <c r="AM20" s="569">
        <v>57.000000000000014</v>
      </c>
      <c r="AN20" s="569">
        <v>988.00000000000023</v>
      </c>
      <c r="AO20" s="569">
        <v>9</v>
      </c>
      <c r="AP20" s="569">
        <v>219</v>
      </c>
      <c r="AQ20" s="569">
        <v>13</v>
      </c>
      <c r="AR20" s="569">
        <v>141215.00000000003</v>
      </c>
      <c r="AS20" s="569">
        <v>352</v>
      </c>
      <c r="AT20" s="569">
        <v>52.000000000000014</v>
      </c>
      <c r="AU20" s="569">
        <v>590.99999999999989</v>
      </c>
      <c r="AV20" s="569">
        <v>150294.00000000012</v>
      </c>
      <c r="AW20" s="569"/>
      <c r="AX20" s="569"/>
      <c r="AY20" s="569"/>
      <c r="AZ20" s="570"/>
      <c r="BC20" s="570"/>
      <c r="BD20" s="570"/>
      <c r="BE20" s="570"/>
      <c r="BF20" s="570"/>
      <c r="BG20" s="570"/>
      <c r="BH20" s="570"/>
      <c r="BI20" s="570"/>
      <c r="BJ20" s="570"/>
      <c r="BK20" s="587"/>
    </row>
    <row r="21" spans="1:63" s="571" customFormat="1" ht="23.25" customHeight="1">
      <c r="A21" s="559"/>
      <c r="B21" s="918" t="s">
        <v>14</v>
      </c>
      <c r="C21" s="573">
        <v>1888.0000000000014</v>
      </c>
      <c r="D21" s="574">
        <v>1</v>
      </c>
      <c r="E21" s="574">
        <v>239.00000000000003</v>
      </c>
      <c r="F21" s="574">
        <v>867.00000000000011</v>
      </c>
      <c r="G21" s="574">
        <v>2323.9999999999991</v>
      </c>
      <c r="H21" s="574">
        <v>18.000000000000004</v>
      </c>
      <c r="I21" s="574">
        <v>280.00000000000006</v>
      </c>
      <c r="J21" s="574">
        <v>193.99999999999997</v>
      </c>
      <c r="K21" s="574">
        <v>1085.0000000000002</v>
      </c>
      <c r="L21" s="574">
        <v>104</v>
      </c>
      <c r="M21" s="574">
        <v>782.0000000000008</v>
      </c>
      <c r="N21" s="574">
        <v>3</v>
      </c>
      <c r="O21" s="574">
        <v>3</v>
      </c>
      <c r="P21" s="574">
        <v>7</v>
      </c>
      <c r="Q21" s="574">
        <v>116</v>
      </c>
      <c r="R21" s="574">
        <v>55.000000000000007</v>
      </c>
      <c r="S21" s="575">
        <v>459.99999999999994</v>
      </c>
      <c r="T21" s="576">
        <f t="shared" si="0"/>
        <v>8426</v>
      </c>
      <c r="U21" s="577">
        <f t="shared" si="1"/>
        <v>1.1980441140715444E-2</v>
      </c>
      <c r="V21" s="583"/>
      <c r="W21" s="579">
        <v>33106.999999999978</v>
      </c>
      <c r="X21" s="584"/>
      <c r="Y21" s="569"/>
      <c r="Z21" s="569"/>
      <c r="AA21" s="569"/>
      <c r="AB21" s="569"/>
      <c r="AC21" s="569" t="s">
        <v>14</v>
      </c>
      <c r="AD21" s="569">
        <v>1888.0000000000014</v>
      </c>
      <c r="AE21" s="569">
        <v>1</v>
      </c>
      <c r="AF21" s="569">
        <v>239.00000000000003</v>
      </c>
      <c r="AG21" s="569">
        <v>867.00000000000011</v>
      </c>
      <c r="AH21" s="569">
        <v>2323.9999999999991</v>
      </c>
      <c r="AI21" s="569">
        <v>18.000000000000004</v>
      </c>
      <c r="AJ21" s="569">
        <v>280.00000000000006</v>
      </c>
      <c r="AK21" s="569">
        <v>193.99999999999997</v>
      </c>
      <c r="AL21" s="569">
        <v>1085.0000000000002</v>
      </c>
      <c r="AM21" s="569">
        <v>104</v>
      </c>
      <c r="AN21" s="569">
        <v>782.0000000000008</v>
      </c>
      <c r="AO21" s="569">
        <v>3</v>
      </c>
      <c r="AP21" s="569">
        <v>3</v>
      </c>
      <c r="AQ21" s="569">
        <v>7</v>
      </c>
      <c r="AR21" s="569">
        <v>33106.999999999978</v>
      </c>
      <c r="AS21" s="569">
        <v>116</v>
      </c>
      <c r="AT21" s="569">
        <v>55.000000000000007</v>
      </c>
      <c r="AU21" s="569">
        <v>459.99999999999994</v>
      </c>
      <c r="AV21" s="569">
        <v>41532.999999999913</v>
      </c>
      <c r="AW21" s="569"/>
      <c r="AX21" s="569"/>
      <c r="AY21" s="569"/>
      <c r="AZ21" s="570"/>
      <c r="BC21" s="570"/>
      <c r="BD21" s="570"/>
      <c r="BE21" s="570"/>
      <c r="BF21" s="570"/>
      <c r="BG21" s="570"/>
      <c r="BH21" s="570"/>
      <c r="BI21" s="570"/>
      <c r="BJ21" s="570"/>
    </row>
    <row r="22" spans="1:63" s="571" customFormat="1" ht="23.25" customHeight="1">
      <c r="A22" s="559"/>
      <c r="B22" s="918" t="s">
        <v>15</v>
      </c>
      <c r="C22" s="573">
        <v>871.00000000000023</v>
      </c>
      <c r="D22" s="574"/>
      <c r="E22" s="574">
        <v>222.99999999999994</v>
      </c>
      <c r="F22" s="574">
        <v>68</v>
      </c>
      <c r="G22" s="574">
        <v>3206.0000000000009</v>
      </c>
      <c r="H22" s="574">
        <v>15</v>
      </c>
      <c r="I22" s="574">
        <v>180.99999999999997</v>
      </c>
      <c r="J22" s="574">
        <v>155.00000000000006</v>
      </c>
      <c r="K22" s="574">
        <v>252.00000000000009</v>
      </c>
      <c r="L22" s="574">
        <v>62.999999999999993</v>
      </c>
      <c r="M22" s="574">
        <v>279.99999999999994</v>
      </c>
      <c r="N22" s="574">
        <v>103</v>
      </c>
      <c r="O22" s="574">
        <v>299.99999999999994</v>
      </c>
      <c r="P22" s="574">
        <v>9</v>
      </c>
      <c r="Q22" s="574">
        <v>152</v>
      </c>
      <c r="R22" s="574">
        <v>34.000000000000007</v>
      </c>
      <c r="S22" s="575">
        <v>232.00000000000003</v>
      </c>
      <c r="T22" s="576">
        <f t="shared" si="0"/>
        <v>6144.0000000000009</v>
      </c>
      <c r="U22" s="577">
        <f t="shared" si="1"/>
        <v>8.7357975751905653E-3</v>
      </c>
      <c r="V22" s="585"/>
      <c r="W22" s="579">
        <v>55657.000000000022</v>
      </c>
      <c r="X22" s="586"/>
      <c r="Y22" s="569"/>
      <c r="Z22" s="569"/>
      <c r="AA22" s="569"/>
      <c r="AB22" s="569"/>
      <c r="AC22" s="569" t="s">
        <v>15</v>
      </c>
      <c r="AD22" s="569">
        <v>871.00000000000023</v>
      </c>
      <c r="AE22" s="569"/>
      <c r="AF22" s="569">
        <v>222.99999999999994</v>
      </c>
      <c r="AG22" s="569">
        <v>68</v>
      </c>
      <c r="AH22" s="569">
        <v>3206.0000000000009</v>
      </c>
      <c r="AI22" s="569">
        <v>15</v>
      </c>
      <c r="AJ22" s="569">
        <v>180.99999999999997</v>
      </c>
      <c r="AK22" s="569">
        <v>155.00000000000006</v>
      </c>
      <c r="AL22" s="569">
        <v>252.00000000000009</v>
      </c>
      <c r="AM22" s="569">
        <v>62.999999999999993</v>
      </c>
      <c r="AN22" s="569">
        <v>279.99999999999994</v>
      </c>
      <c r="AO22" s="569">
        <v>103</v>
      </c>
      <c r="AP22" s="569">
        <v>299.99999999999994</v>
      </c>
      <c r="AQ22" s="569">
        <v>9</v>
      </c>
      <c r="AR22" s="569">
        <v>55657.000000000022</v>
      </c>
      <c r="AS22" s="569">
        <v>152</v>
      </c>
      <c r="AT22" s="569">
        <v>34.000000000000007</v>
      </c>
      <c r="AU22" s="569">
        <v>232.00000000000003</v>
      </c>
      <c r="AV22" s="569">
        <v>61801.000000000022</v>
      </c>
      <c r="AW22" s="569"/>
      <c r="AX22" s="569"/>
      <c r="AY22" s="569"/>
      <c r="AZ22" s="570"/>
      <c r="BC22" s="570"/>
      <c r="BD22" s="570"/>
      <c r="BE22" s="570"/>
      <c r="BF22" s="570"/>
      <c r="BG22" s="570"/>
      <c r="BH22" s="570"/>
      <c r="BI22" s="570"/>
      <c r="BJ22" s="570"/>
    </row>
    <row r="23" spans="1:63" s="571" customFormat="1" ht="23.25" customHeight="1">
      <c r="A23" s="559"/>
      <c r="B23" s="918" t="s">
        <v>16</v>
      </c>
      <c r="C23" s="573">
        <v>821.99999999999943</v>
      </c>
      <c r="D23" s="574"/>
      <c r="E23" s="574">
        <v>1117.9999999999995</v>
      </c>
      <c r="F23" s="574">
        <v>109.00000000000001</v>
      </c>
      <c r="G23" s="574">
        <v>5225.0000000000009</v>
      </c>
      <c r="H23" s="574">
        <v>106.00000000000003</v>
      </c>
      <c r="I23" s="574">
        <v>809.00000000000034</v>
      </c>
      <c r="J23" s="574">
        <v>365</v>
      </c>
      <c r="K23" s="574">
        <v>103.99999999999997</v>
      </c>
      <c r="L23" s="574">
        <v>61.999999999999993</v>
      </c>
      <c r="M23" s="574">
        <v>451.99999999999989</v>
      </c>
      <c r="N23" s="574">
        <v>65</v>
      </c>
      <c r="O23" s="574"/>
      <c r="P23" s="574">
        <v>2</v>
      </c>
      <c r="Q23" s="574">
        <v>272</v>
      </c>
      <c r="R23" s="574">
        <v>21.000000000000004</v>
      </c>
      <c r="S23" s="575">
        <v>350.00000000000011</v>
      </c>
      <c r="T23" s="576">
        <f t="shared" si="0"/>
        <v>9882</v>
      </c>
      <c r="U23" s="577">
        <f t="shared" si="1"/>
        <v>1.4050643170252791E-2</v>
      </c>
      <c r="V23" s="583"/>
      <c r="W23" s="579">
        <v>55187.000000000051</v>
      </c>
      <c r="X23" s="584"/>
      <c r="Y23" s="569"/>
      <c r="Z23" s="569"/>
      <c r="AA23" s="569"/>
      <c r="AB23" s="569"/>
      <c r="AC23" s="569" t="s">
        <v>16</v>
      </c>
      <c r="AD23" s="569">
        <v>821.99999999999943</v>
      </c>
      <c r="AE23" s="569"/>
      <c r="AF23" s="569">
        <v>1117.9999999999995</v>
      </c>
      <c r="AG23" s="569">
        <v>109.00000000000001</v>
      </c>
      <c r="AH23" s="569">
        <v>5225.0000000000009</v>
      </c>
      <c r="AI23" s="569">
        <v>106.00000000000003</v>
      </c>
      <c r="AJ23" s="569">
        <v>809.00000000000034</v>
      </c>
      <c r="AK23" s="569">
        <v>365</v>
      </c>
      <c r="AL23" s="569">
        <v>103.99999999999997</v>
      </c>
      <c r="AM23" s="569">
        <v>61.999999999999993</v>
      </c>
      <c r="AN23" s="569">
        <v>451.99999999999989</v>
      </c>
      <c r="AO23" s="569">
        <v>65</v>
      </c>
      <c r="AP23" s="569"/>
      <c r="AQ23" s="569">
        <v>2</v>
      </c>
      <c r="AR23" s="569">
        <v>55187.000000000051</v>
      </c>
      <c r="AS23" s="569">
        <v>272</v>
      </c>
      <c r="AT23" s="569">
        <v>21.000000000000004</v>
      </c>
      <c r="AU23" s="569">
        <v>350.00000000000011</v>
      </c>
      <c r="AV23" s="569">
        <v>65069.000000000029</v>
      </c>
      <c r="AW23" s="569"/>
      <c r="AX23" s="569"/>
      <c r="AY23" s="569"/>
      <c r="AZ23" s="570"/>
      <c r="BC23" s="570"/>
      <c r="BD23" s="570"/>
      <c r="BF23" s="570"/>
      <c r="BG23" s="570"/>
      <c r="BH23" s="570"/>
      <c r="BI23" s="570"/>
      <c r="BJ23" s="570"/>
    </row>
    <row r="24" spans="1:63" s="571" customFormat="1" ht="23.25" customHeight="1">
      <c r="A24" s="559"/>
      <c r="B24" s="918" t="s">
        <v>17</v>
      </c>
      <c r="C24" s="573">
        <v>1614.0000000000005</v>
      </c>
      <c r="D24" s="574">
        <v>11.000000000000004</v>
      </c>
      <c r="E24" s="574">
        <v>827.00000000000023</v>
      </c>
      <c r="F24" s="574">
        <v>335.00000000000006</v>
      </c>
      <c r="G24" s="574">
        <v>16601.000000000007</v>
      </c>
      <c r="H24" s="574">
        <v>379.00000000000011</v>
      </c>
      <c r="I24" s="574">
        <v>1298</v>
      </c>
      <c r="J24" s="574">
        <v>3726.9999999999964</v>
      </c>
      <c r="K24" s="574">
        <v>1145.9999999999991</v>
      </c>
      <c r="L24" s="574">
        <v>251</v>
      </c>
      <c r="M24" s="574">
        <v>2016.0000000000007</v>
      </c>
      <c r="N24" s="574">
        <v>57.000000000000007</v>
      </c>
      <c r="O24" s="574">
        <v>35.000000000000007</v>
      </c>
      <c r="P24" s="574">
        <v>52</v>
      </c>
      <c r="Q24" s="574">
        <v>729.00000000000057</v>
      </c>
      <c r="R24" s="574">
        <v>153.99999999999997</v>
      </c>
      <c r="S24" s="575">
        <v>1267.0000000000009</v>
      </c>
      <c r="T24" s="576">
        <f t="shared" si="0"/>
        <v>30499.000000000004</v>
      </c>
      <c r="U24" s="577">
        <f t="shared" si="1"/>
        <v>4.3364760782183764E-2</v>
      </c>
      <c r="V24" s="585"/>
      <c r="W24" s="579">
        <v>433248.99999999953</v>
      </c>
      <c r="X24" s="586"/>
      <c r="Y24" s="569"/>
      <c r="Z24" s="569"/>
      <c r="AA24" s="569"/>
      <c r="AB24" s="569"/>
      <c r="AC24" s="569" t="s">
        <v>17</v>
      </c>
      <c r="AD24" s="569">
        <v>1614.0000000000005</v>
      </c>
      <c r="AE24" s="569">
        <v>11.000000000000004</v>
      </c>
      <c r="AF24" s="569">
        <v>827.00000000000023</v>
      </c>
      <c r="AG24" s="569">
        <v>335.00000000000006</v>
      </c>
      <c r="AH24" s="569">
        <v>16601.000000000007</v>
      </c>
      <c r="AI24" s="569">
        <v>379.00000000000011</v>
      </c>
      <c r="AJ24" s="569">
        <v>1298</v>
      </c>
      <c r="AK24" s="569">
        <v>3726.9999999999964</v>
      </c>
      <c r="AL24" s="569">
        <v>1145.9999999999991</v>
      </c>
      <c r="AM24" s="569">
        <v>251</v>
      </c>
      <c r="AN24" s="569">
        <v>2016.0000000000007</v>
      </c>
      <c r="AO24" s="569">
        <v>57.000000000000007</v>
      </c>
      <c r="AP24" s="569">
        <v>35.000000000000007</v>
      </c>
      <c r="AQ24" s="569">
        <v>52</v>
      </c>
      <c r="AR24" s="569">
        <v>433248.99999999953</v>
      </c>
      <c r="AS24" s="569">
        <v>729.00000000000057</v>
      </c>
      <c r="AT24" s="569">
        <v>153.99999999999997</v>
      </c>
      <c r="AU24" s="569">
        <v>1267.0000000000009</v>
      </c>
      <c r="AV24" s="569">
        <v>463748.00000000087</v>
      </c>
      <c r="AW24" s="569"/>
      <c r="AX24" s="569"/>
      <c r="AY24" s="569"/>
      <c r="AZ24" s="570"/>
      <c r="BC24" s="570"/>
      <c r="BD24" s="570"/>
      <c r="BF24" s="570"/>
      <c r="BG24" s="570"/>
      <c r="BH24" s="570"/>
      <c r="BI24" s="570"/>
      <c r="BJ24" s="570"/>
    </row>
    <row r="25" spans="1:63" s="571" customFormat="1" ht="23.25" customHeight="1">
      <c r="A25" s="559"/>
      <c r="B25" s="918" t="s">
        <v>18</v>
      </c>
      <c r="C25" s="573">
        <v>1169.0000000000005</v>
      </c>
      <c r="D25" s="574">
        <v>0</v>
      </c>
      <c r="E25" s="574">
        <v>742.99999999999966</v>
      </c>
      <c r="F25" s="574">
        <v>156.00000000000006</v>
      </c>
      <c r="G25" s="574">
        <v>7158.9999999999936</v>
      </c>
      <c r="H25" s="574">
        <v>302.00000000000011</v>
      </c>
      <c r="I25" s="574">
        <v>1082.0000000000005</v>
      </c>
      <c r="J25" s="574">
        <v>1084</v>
      </c>
      <c r="K25" s="574">
        <v>810.99999999999966</v>
      </c>
      <c r="L25" s="574">
        <v>145.00000000000003</v>
      </c>
      <c r="M25" s="574">
        <v>2590.9999999999977</v>
      </c>
      <c r="N25" s="574">
        <v>628.00000000000045</v>
      </c>
      <c r="O25" s="574">
        <v>1455.9999999999998</v>
      </c>
      <c r="P25" s="574">
        <v>6</v>
      </c>
      <c r="Q25" s="574">
        <v>374.99999999999977</v>
      </c>
      <c r="R25" s="574">
        <v>139.00000000000006</v>
      </c>
      <c r="S25" s="575">
        <v>827.99999999999989</v>
      </c>
      <c r="T25" s="576">
        <f t="shared" si="0"/>
        <v>18673.999999999989</v>
      </c>
      <c r="U25" s="577">
        <f t="shared" si="1"/>
        <v>2.6551478502459064E-2</v>
      </c>
      <c r="V25" s="583"/>
      <c r="W25" s="579">
        <v>295886.99999999965</v>
      </c>
      <c r="X25" s="584"/>
      <c r="Y25" s="569"/>
      <c r="Z25" s="569"/>
      <c r="AA25" s="569"/>
      <c r="AB25" s="569"/>
      <c r="AC25" s="569" t="s">
        <v>18</v>
      </c>
      <c r="AD25" s="569">
        <v>1169.0000000000005</v>
      </c>
      <c r="AE25" s="569">
        <v>0</v>
      </c>
      <c r="AF25" s="569">
        <v>742.99999999999966</v>
      </c>
      <c r="AG25" s="569">
        <v>156.00000000000006</v>
      </c>
      <c r="AH25" s="569">
        <v>7158.9999999999936</v>
      </c>
      <c r="AI25" s="569">
        <v>302.00000000000011</v>
      </c>
      <c r="AJ25" s="569">
        <v>1082.0000000000005</v>
      </c>
      <c r="AK25" s="569">
        <v>1084</v>
      </c>
      <c r="AL25" s="569">
        <v>810.99999999999966</v>
      </c>
      <c r="AM25" s="569">
        <v>145.00000000000003</v>
      </c>
      <c r="AN25" s="569">
        <v>2590.9999999999977</v>
      </c>
      <c r="AO25" s="569">
        <v>628.00000000000045</v>
      </c>
      <c r="AP25" s="569">
        <v>1455.9999999999998</v>
      </c>
      <c r="AQ25" s="569">
        <v>6</v>
      </c>
      <c r="AR25" s="569">
        <v>295886.99999999965</v>
      </c>
      <c r="AS25" s="569">
        <v>374.99999999999977</v>
      </c>
      <c r="AT25" s="569">
        <v>139.00000000000006</v>
      </c>
      <c r="AU25" s="569">
        <v>827.99999999999989</v>
      </c>
      <c r="AV25" s="569">
        <v>314561.00000000047</v>
      </c>
      <c r="AW25" s="569"/>
      <c r="AX25" s="569"/>
      <c r="AY25" s="569"/>
      <c r="AZ25" s="570"/>
    </row>
    <row r="26" spans="1:63" s="571" customFormat="1" ht="23.25" customHeight="1">
      <c r="A26" s="559"/>
      <c r="B26" s="918" t="s">
        <v>71</v>
      </c>
      <c r="C26" s="573">
        <v>3405.0000000000018</v>
      </c>
      <c r="D26" s="574">
        <v>4</v>
      </c>
      <c r="E26" s="574">
        <v>2891</v>
      </c>
      <c r="F26" s="574">
        <v>299</v>
      </c>
      <c r="G26" s="574">
        <v>10316.999999999995</v>
      </c>
      <c r="H26" s="574">
        <v>48.999999999999993</v>
      </c>
      <c r="I26" s="574">
        <v>1607.9999999999993</v>
      </c>
      <c r="J26" s="574">
        <v>1648.0000000000005</v>
      </c>
      <c r="K26" s="574">
        <v>1245.0000000000002</v>
      </c>
      <c r="L26" s="574">
        <v>157.00000000000003</v>
      </c>
      <c r="M26" s="574">
        <v>1862.0000000000005</v>
      </c>
      <c r="N26" s="574">
        <v>28.000000000000014</v>
      </c>
      <c r="O26" s="574">
        <v>1065.0000000000002</v>
      </c>
      <c r="P26" s="574">
        <v>5</v>
      </c>
      <c r="Q26" s="574">
        <v>1049.0000000000002</v>
      </c>
      <c r="R26" s="574">
        <v>92.999999999999986</v>
      </c>
      <c r="S26" s="575">
        <v>1634.9999999999973</v>
      </c>
      <c r="T26" s="576">
        <f t="shared" si="0"/>
        <v>27359.999999999993</v>
      </c>
      <c r="U26" s="577">
        <f t="shared" si="1"/>
        <v>3.8901598577020469E-2</v>
      </c>
      <c r="V26" s="585"/>
      <c r="W26" s="579">
        <v>192985.99999999983</v>
      </c>
      <c r="X26" s="586"/>
      <c r="Y26" s="569"/>
      <c r="Z26" s="569"/>
      <c r="AA26" s="569"/>
      <c r="AB26" s="569"/>
      <c r="AC26" s="569" t="s">
        <v>71</v>
      </c>
      <c r="AD26" s="569">
        <v>3405.0000000000018</v>
      </c>
      <c r="AE26" s="569">
        <v>4</v>
      </c>
      <c r="AF26" s="569">
        <v>2891</v>
      </c>
      <c r="AG26" s="569">
        <v>299</v>
      </c>
      <c r="AH26" s="569">
        <v>10316.999999999995</v>
      </c>
      <c r="AI26" s="569">
        <v>48.999999999999993</v>
      </c>
      <c r="AJ26" s="569">
        <v>1607.9999999999993</v>
      </c>
      <c r="AK26" s="569">
        <v>1648.0000000000005</v>
      </c>
      <c r="AL26" s="569">
        <v>1245.0000000000002</v>
      </c>
      <c r="AM26" s="569">
        <v>157.00000000000003</v>
      </c>
      <c r="AN26" s="569">
        <v>1862.0000000000005</v>
      </c>
      <c r="AO26" s="569">
        <v>28.000000000000014</v>
      </c>
      <c r="AP26" s="569">
        <v>1065.0000000000002</v>
      </c>
      <c r="AQ26" s="569">
        <v>5</v>
      </c>
      <c r="AR26" s="569">
        <v>192985.99999999983</v>
      </c>
      <c r="AS26" s="569">
        <v>1049.0000000000002</v>
      </c>
      <c r="AT26" s="569">
        <v>92.999999999999986</v>
      </c>
      <c r="AU26" s="569">
        <v>1634.9999999999973</v>
      </c>
      <c r="AV26" s="569">
        <v>220346.00000000026</v>
      </c>
      <c r="AW26" s="569"/>
      <c r="AX26" s="569"/>
      <c r="AY26" s="569"/>
      <c r="AZ26" s="570"/>
    </row>
    <row r="27" spans="1:63" s="571" customFormat="1" ht="23.25" customHeight="1">
      <c r="A27" s="559"/>
      <c r="B27" s="918" t="s">
        <v>20</v>
      </c>
      <c r="C27" s="573">
        <v>1697.0000000000018</v>
      </c>
      <c r="D27" s="574"/>
      <c r="E27" s="574">
        <v>257.00000000000006</v>
      </c>
      <c r="F27" s="574">
        <v>392.99999999999977</v>
      </c>
      <c r="G27" s="574">
        <v>3130.0000000000009</v>
      </c>
      <c r="H27" s="574">
        <v>29</v>
      </c>
      <c r="I27" s="574">
        <v>296.99999999999989</v>
      </c>
      <c r="J27" s="574">
        <v>373.99999999999994</v>
      </c>
      <c r="K27" s="574">
        <v>338</v>
      </c>
      <c r="L27" s="574">
        <v>102.00000000000003</v>
      </c>
      <c r="M27" s="574">
        <v>461.00000000000006</v>
      </c>
      <c r="N27" s="574">
        <v>218.00000000000006</v>
      </c>
      <c r="O27" s="574">
        <v>936.00000000000023</v>
      </c>
      <c r="P27" s="574">
        <v>6</v>
      </c>
      <c r="Q27" s="574">
        <v>255.00000000000009</v>
      </c>
      <c r="R27" s="574">
        <v>39.000000000000007</v>
      </c>
      <c r="S27" s="575">
        <v>562.00000000000011</v>
      </c>
      <c r="T27" s="576">
        <f t="shared" si="0"/>
        <v>9094.0000000000036</v>
      </c>
      <c r="U27" s="577">
        <f t="shared" si="1"/>
        <v>1.2930231632288902E-2</v>
      </c>
      <c r="V27" s="583"/>
      <c r="W27" s="579">
        <v>104990.99999999999</v>
      </c>
      <c r="X27" s="584"/>
      <c r="Y27" s="569"/>
      <c r="Z27" s="569"/>
      <c r="AA27" s="569"/>
      <c r="AB27" s="569"/>
      <c r="AC27" s="569" t="s">
        <v>20</v>
      </c>
      <c r="AD27" s="569">
        <v>1697.0000000000018</v>
      </c>
      <c r="AE27" s="569"/>
      <c r="AF27" s="569">
        <v>257.00000000000006</v>
      </c>
      <c r="AG27" s="569">
        <v>392.99999999999977</v>
      </c>
      <c r="AH27" s="569">
        <v>3130.0000000000009</v>
      </c>
      <c r="AI27" s="569">
        <v>29</v>
      </c>
      <c r="AJ27" s="569">
        <v>296.99999999999989</v>
      </c>
      <c r="AK27" s="569">
        <v>373.99999999999994</v>
      </c>
      <c r="AL27" s="569">
        <v>338</v>
      </c>
      <c r="AM27" s="569">
        <v>102.00000000000003</v>
      </c>
      <c r="AN27" s="569">
        <v>461.00000000000006</v>
      </c>
      <c r="AO27" s="569">
        <v>218.00000000000006</v>
      </c>
      <c r="AP27" s="569">
        <v>936.00000000000023</v>
      </c>
      <c r="AQ27" s="569">
        <v>6</v>
      </c>
      <c r="AR27" s="569">
        <v>104990.99999999999</v>
      </c>
      <c r="AS27" s="569">
        <v>255.00000000000009</v>
      </c>
      <c r="AT27" s="569">
        <v>39.000000000000007</v>
      </c>
      <c r="AU27" s="569">
        <v>562.00000000000011</v>
      </c>
      <c r="AV27" s="569">
        <v>114085.00000000007</v>
      </c>
      <c r="AW27" s="569"/>
      <c r="AX27" s="569"/>
      <c r="AY27" s="569"/>
      <c r="AZ27" s="570"/>
    </row>
    <row r="28" spans="1:63" s="571" customFormat="1" ht="23.25" customHeight="1">
      <c r="A28" s="559"/>
      <c r="B28" s="918" t="s">
        <v>21</v>
      </c>
      <c r="C28" s="573">
        <v>230</v>
      </c>
      <c r="D28" s="574">
        <v>1</v>
      </c>
      <c r="E28" s="574">
        <v>138.99999999999994</v>
      </c>
      <c r="F28" s="574">
        <v>13.999999999999996</v>
      </c>
      <c r="G28" s="574">
        <v>5259</v>
      </c>
      <c r="H28" s="574">
        <v>59</v>
      </c>
      <c r="I28" s="574">
        <v>185</v>
      </c>
      <c r="J28" s="574">
        <v>349.00000000000023</v>
      </c>
      <c r="K28" s="574">
        <v>39</v>
      </c>
      <c r="L28" s="574">
        <v>31.999999999999993</v>
      </c>
      <c r="M28" s="574">
        <v>133.99999999999994</v>
      </c>
      <c r="N28" s="574"/>
      <c r="O28" s="574">
        <v>9</v>
      </c>
      <c r="P28" s="574">
        <v>50.999999999999993</v>
      </c>
      <c r="Q28" s="574">
        <v>85.000000000000028</v>
      </c>
      <c r="R28" s="574">
        <v>49.999999999999993</v>
      </c>
      <c r="S28" s="575">
        <v>559</v>
      </c>
      <c r="T28" s="576">
        <f t="shared" si="0"/>
        <v>7195</v>
      </c>
      <c r="U28" s="577">
        <f t="shared" si="1"/>
        <v>1.0230153573160174E-2</v>
      </c>
      <c r="V28" s="585"/>
      <c r="W28" s="579">
        <v>47246.000000000015</v>
      </c>
      <c r="X28" s="586"/>
      <c r="Y28" s="569"/>
      <c r="Z28" s="569"/>
      <c r="AA28" s="569"/>
      <c r="AB28" s="569"/>
      <c r="AC28" t="s">
        <v>21</v>
      </c>
      <c r="AD28">
        <v>230</v>
      </c>
      <c r="AE28">
        <v>1</v>
      </c>
      <c r="AF28">
        <v>138.99999999999994</v>
      </c>
      <c r="AG28">
        <v>13.999999999999996</v>
      </c>
      <c r="AH28">
        <v>5259</v>
      </c>
      <c r="AI28">
        <v>59</v>
      </c>
      <c r="AJ28">
        <v>185</v>
      </c>
      <c r="AK28">
        <v>349.00000000000023</v>
      </c>
      <c r="AL28">
        <v>39</v>
      </c>
      <c r="AM28">
        <v>31.999999999999993</v>
      </c>
      <c r="AN28">
        <v>133.99999999999994</v>
      </c>
      <c r="AO28"/>
      <c r="AP28">
        <v>9</v>
      </c>
      <c r="AQ28">
        <v>50.999999999999993</v>
      </c>
      <c r="AR28">
        <v>47246.000000000015</v>
      </c>
      <c r="AS28">
        <v>85.000000000000028</v>
      </c>
      <c r="AT28">
        <v>49.999999999999993</v>
      </c>
      <c r="AU28">
        <v>559</v>
      </c>
      <c r="AV28" s="569">
        <v>54441.000000000109</v>
      </c>
      <c r="AW28" s="569"/>
      <c r="AX28" s="569"/>
      <c r="AY28" s="569"/>
      <c r="AZ28" s="570"/>
      <c r="BK28" s="587"/>
    </row>
    <row r="29" spans="1:63" s="571" customFormat="1" ht="23.25" customHeight="1">
      <c r="A29" s="559"/>
      <c r="B29" s="919" t="s">
        <v>22</v>
      </c>
      <c r="C29" s="589">
        <v>2287.0000000000005</v>
      </c>
      <c r="D29" s="590"/>
      <c r="E29" s="590">
        <v>405.00000000000006</v>
      </c>
      <c r="F29" s="590">
        <v>124.99999999999997</v>
      </c>
      <c r="G29" s="590">
        <v>1972.0000000000009</v>
      </c>
      <c r="H29" s="590">
        <v>39</v>
      </c>
      <c r="I29" s="590">
        <v>526</v>
      </c>
      <c r="J29" s="590">
        <v>708.00000000000011</v>
      </c>
      <c r="K29" s="590">
        <v>544.99999999999977</v>
      </c>
      <c r="L29" s="590">
        <v>354.00000000000011</v>
      </c>
      <c r="M29" s="590">
        <v>795.00000000000023</v>
      </c>
      <c r="N29" s="590">
        <v>245.00000000000011</v>
      </c>
      <c r="O29" s="590">
        <v>396.99999999999989</v>
      </c>
      <c r="P29" s="590">
        <v>8</v>
      </c>
      <c r="Q29" s="590">
        <v>220.99999999999997</v>
      </c>
      <c r="R29" s="590">
        <v>96.000000000000014</v>
      </c>
      <c r="S29" s="591">
        <v>395.99999999999994</v>
      </c>
      <c r="T29" s="592">
        <f t="shared" si="0"/>
        <v>9119.0000000000018</v>
      </c>
      <c r="U29" s="593">
        <f t="shared" si="1"/>
        <v>1.2965777683620242E-2</v>
      </c>
      <c r="V29" s="583"/>
      <c r="W29" s="594">
        <v>89437.999999999927</v>
      </c>
      <c r="X29" s="584"/>
      <c r="Y29" s="569"/>
      <c r="Z29" s="569"/>
      <c r="AA29" s="569"/>
      <c r="AB29" s="569"/>
      <c r="AC29" t="s">
        <v>22</v>
      </c>
      <c r="AD29">
        <v>2287.0000000000005</v>
      </c>
      <c r="AE29"/>
      <c r="AF29">
        <v>405.00000000000006</v>
      </c>
      <c r="AG29">
        <v>124.99999999999997</v>
      </c>
      <c r="AH29">
        <v>1972.0000000000009</v>
      </c>
      <c r="AI29">
        <v>39</v>
      </c>
      <c r="AJ29">
        <v>526</v>
      </c>
      <c r="AK29">
        <v>708.00000000000011</v>
      </c>
      <c r="AL29">
        <v>544.99999999999977</v>
      </c>
      <c r="AM29">
        <v>354.00000000000011</v>
      </c>
      <c r="AN29">
        <v>795.00000000000023</v>
      </c>
      <c r="AO29">
        <v>245.00000000000011</v>
      </c>
      <c r="AP29">
        <v>396.99999999999989</v>
      </c>
      <c r="AQ29">
        <v>8</v>
      </c>
      <c r="AR29">
        <v>89437.999999999927</v>
      </c>
      <c r="AS29">
        <v>220.99999999999997</v>
      </c>
      <c r="AT29">
        <v>96.000000000000014</v>
      </c>
      <c r="AU29">
        <v>395.99999999999994</v>
      </c>
      <c r="AV29" s="569">
        <v>98556.999999999927</v>
      </c>
      <c r="AW29" s="569"/>
      <c r="AX29" s="569"/>
      <c r="AY29" s="569"/>
      <c r="AZ29" s="570"/>
    </row>
    <row r="30" spans="1:63" s="571" customFormat="1" ht="23.25" customHeight="1" thickBot="1">
      <c r="A30" s="559"/>
      <c r="B30" s="95" t="s">
        <v>116</v>
      </c>
      <c r="C30" s="595">
        <f>SUM(C5:C29)</f>
        <v>67433.999999999942</v>
      </c>
      <c r="D30" s="596">
        <f>SUM(D5:D29)</f>
        <v>73</v>
      </c>
      <c r="E30" s="596">
        <f t="shared" ref="E30:S30" si="2">SUM(E5:E29)</f>
        <v>33151.000000000022</v>
      </c>
      <c r="F30" s="596">
        <f t="shared" si="2"/>
        <v>10850.999999999998</v>
      </c>
      <c r="G30" s="596">
        <f t="shared" si="2"/>
        <v>371917</v>
      </c>
      <c r="H30" s="596">
        <f t="shared" si="2"/>
        <v>7669.0000000000018</v>
      </c>
      <c r="I30" s="596">
        <f t="shared" si="2"/>
        <v>29926</v>
      </c>
      <c r="J30" s="596">
        <f t="shared" si="2"/>
        <v>31541.999999999996</v>
      </c>
      <c r="K30" s="596">
        <f t="shared" si="2"/>
        <v>33869.999999999985</v>
      </c>
      <c r="L30" s="596">
        <f t="shared" si="2"/>
        <v>6190.0000000000009</v>
      </c>
      <c r="M30" s="596">
        <f t="shared" si="2"/>
        <v>44681.999999999978</v>
      </c>
      <c r="N30" s="596">
        <f t="shared" si="2"/>
        <v>2303.0000000000005</v>
      </c>
      <c r="O30" s="596">
        <f t="shared" si="2"/>
        <v>7436</v>
      </c>
      <c r="P30" s="596">
        <f t="shared" si="2"/>
        <v>367</v>
      </c>
      <c r="Q30" s="596">
        <f t="shared" si="2"/>
        <v>13759</v>
      </c>
      <c r="R30" s="596">
        <f t="shared" si="2"/>
        <v>4191.9999999999991</v>
      </c>
      <c r="S30" s="597">
        <f t="shared" si="2"/>
        <v>37950.999999999993</v>
      </c>
      <c r="T30" s="598">
        <f>SUM(T5:T29)</f>
        <v>703312.99999999988</v>
      </c>
      <c r="U30" s="96">
        <f t="shared" si="1"/>
        <v>1</v>
      </c>
      <c r="V30" s="585"/>
      <c r="W30" s="599">
        <f>SUM(W5:W29)</f>
        <v>7075714.9999999981</v>
      </c>
      <c r="X30" s="586"/>
      <c r="Y30" s="569"/>
      <c r="Z30" s="569"/>
      <c r="AA30" s="569"/>
      <c r="AB30" s="569"/>
      <c r="AC30" t="s">
        <v>54</v>
      </c>
      <c r="AD30">
        <v>67434.000000000247</v>
      </c>
      <c r="AE30">
        <v>73.000000000000014</v>
      </c>
      <c r="AF30">
        <v>33151.000000000065</v>
      </c>
      <c r="AG30">
        <v>10850.999999999958</v>
      </c>
      <c r="AH30">
        <v>371916.99999999645</v>
      </c>
      <c r="AI30">
        <v>7668.9999999999973</v>
      </c>
      <c r="AJ30">
        <v>29925.999999999985</v>
      </c>
      <c r="AK30">
        <v>31542.000000000011</v>
      </c>
      <c r="AL30">
        <v>33869.999999999978</v>
      </c>
      <c r="AM30">
        <v>6189.9999999999864</v>
      </c>
      <c r="AN30">
        <v>44682.000000000146</v>
      </c>
      <c r="AO30">
        <v>2303.0000000000009</v>
      </c>
      <c r="AP30">
        <v>7436.0000000000045</v>
      </c>
      <c r="AQ30">
        <v>366.99999999999994</v>
      </c>
      <c r="AR30">
        <v>7075714.9999999665</v>
      </c>
      <c r="AS30">
        <v>13759.000000000016</v>
      </c>
      <c r="AT30">
        <v>4192.0000000000018</v>
      </c>
      <c r="AU30">
        <v>37951.000000000175</v>
      </c>
      <c r="AV30" s="569">
        <v>7779028.0000000056</v>
      </c>
      <c r="AW30" s="569"/>
      <c r="AX30" s="569"/>
      <c r="AY30" s="569"/>
      <c r="AZ30" s="570"/>
    </row>
    <row r="31" spans="1:63" s="571" customFormat="1" ht="23.25" customHeight="1" thickTop="1" thickBot="1">
      <c r="A31" s="559"/>
      <c r="B31" s="97" t="s">
        <v>118</v>
      </c>
      <c r="C31" s="600">
        <f>+C$30/SUM($C30:$S$30)</f>
        <v>9.5880497019108057E-2</v>
      </c>
      <c r="D31" s="601">
        <f>+D$30/SUM($C30:$S$30)</f>
        <v>1.0379446988751807E-4</v>
      </c>
      <c r="E31" s="601">
        <f>+E$30/SUM($C30:$S$30)</f>
        <v>4.7135485907412518E-2</v>
      </c>
      <c r="F31" s="601">
        <f>+F$30/SUM($C30:$S$30)</f>
        <v>1.5428408119855595E-2</v>
      </c>
      <c r="G31" s="601">
        <f>+G$30/SUM($C30:$S$30)</f>
        <v>0.52880723091994608</v>
      </c>
      <c r="H31" s="601">
        <f>+H$30/SUM($C30:$S$30)</f>
        <v>1.0904106706402416E-2</v>
      </c>
      <c r="I31" s="601">
        <f>+I$30/SUM($C30:$S$30)</f>
        <v>4.2550045285669399E-2</v>
      </c>
      <c r="J31" s="601">
        <f>+J$30/SUM($C30:$S$30)</f>
        <v>4.4847742043727323E-2</v>
      </c>
      <c r="K31" s="601">
        <f>+K$30/SUM($C30:$S$30)</f>
        <v>4.8157790343701858E-2</v>
      </c>
      <c r="L31" s="601">
        <f>+L$30/SUM($C30:$S$30)</f>
        <v>8.8012023096402329E-3</v>
      </c>
      <c r="M31" s="601">
        <f>+M$30/SUM($C30:$S$30)</f>
        <v>6.3530746623480558E-2</v>
      </c>
      <c r="N31" s="601">
        <f>+N$30/SUM($C30:$S$30)</f>
        <v>3.2745022486432079E-3</v>
      </c>
      <c r="O31" s="601">
        <f>+O$30/SUM($C30:$S$30)</f>
        <v>1.0572817507994306E-2</v>
      </c>
      <c r="P31" s="601">
        <f>+P$30/SUM($C30:$S$30)</f>
        <v>5.2181603354409776E-4</v>
      </c>
      <c r="Q31" s="601">
        <f>+Q$30/SUM($C30:$S$30)</f>
        <v>1.9563124810717276E-2</v>
      </c>
      <c r="R31" s="601">
        <f>+R$30/SUM($C30:$S$30)</f>
        <v>5.960361887239393E-3</v>
      </c>
      <c r="S31" s="602">
        <f>+S$30/SUM($C30:$S$30)</f>
        <v>5.3960327763030107E-2</v>
      </c>
      <c r="T31" s="603"/>
      <c r="U31" s="604"/>
      <c r="V31" s="583"/>
      <c r="W31" s="605"/>
      <c r="X31" s="584"/>
      <c r="Y31" s="569"/>
      <c r="Z31" s="569"/>
      <c r="AA31" s="569"/>
      <c r="AB31" s="569"/>
      <c r="AV31" s="569"/>
      <c r="AW31" s="569"/>
      <c r="AX31" s="569"/>
      <c r="AY31" s="569"/>
      <c r="AZ31" s="570"/>
    </row>
    <row r="32" spans="1:63" ht="18.75" customHeight="1">
      <c r="B32" s="98"/>
      <c r="C32" s="99"/>
      <c r="D32" s="100"/>
      <c r="E32" s="99"/>
      <c r="F32" s="98"/>
      <c r="G32" s="10"/>
      <c r="H32" s="99"/>
      <c r="I32" s="99"/>
      <c r="J32" s="99"/>
      <c r="K32" s="99"/>
      <c r="L32" s="99"/>
      <c r="M32" s="94"/>
      <c r="N32" s="94"/>
      <c r="O32" s="94"/>
      <c r="P32" s="94"/>
      <c r="Q32" s="94"/>
      <c r="R32" s="94"/>
      <c r="S32" s="94"/>
      <c r="T32" s="10"/>
      <c r="U32" s="94"/>
      <c r="V32" s="94"/>
      <c r="W32" s="94"/>
      <c r="X32" s="21"/>
      <c r="Y32"/>
      <c r="Z32"/>
      <c r="AA32"/>
      <c r="AB32"/>
      <c r="AV32" s="449">
        <f>+T30+W30</f>
        <v>7779027.9999999981</v>
      </c>
      <c r="AW32"/>
      <c r="AX32"/>
      <c r="AY32"/>
      <c r="AZ32" s="23"/>
    </row>
    <row r="33" spans="2:52" ht="18.75" customHeight="1">
      <c r="B33" s="98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92"/>
      <c r="U33" s="92"/>
      <c r="V33" s="92"/>
      <c r="W33" s="101"/>
      <c r="X33" s="852"/>
      <c r="Y33"/>
      <c r="Z33"/>
      <c r="AA33"/>
      <c r="AB33"/>
      <c r="AV33" s="449">
        <f>+AV30-AV32</f>
        <v>7.4505805969238281E-9</v>
      </c>
      <c r="AW33"/>
      <c r="AX33"/>
      <c r="AY33"/>
      <c r="AZ33" s="23"/>
    </row>
    <row r="34" spans="2:52" ht="18.75" customHeight="1">
      <c r="B34" s="98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99"/>
      <c r="U34" s="94"/>
      <c r="V34" s="94"/>
      <c r="W34" s="100"/>
      <c r="X34" s="854"/>
      <c r="Y34"/>
      <c r="Z34"/>
      <c r="AA34"/>
      <c r="AB34"/>
      <c r="AV34"/>
      <c r="AW34"/>
      <c r="AX34"/>
      <c r="AY34"/>
      <c r="AZ34" s="23"/>
    </row>
    <row r="35" spans="2:52" ht="18.75" customHeight="1">
      <c r="B35" s="98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3"/>
      <c r="U35" s="92"/>
      <c r="V35" s="92"/>
      <c r="W35" s="102"/>
      <c r="X35" s="852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 s="23"/>
    </row>
    <row r="36" spans="2:52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6"/>
      <c r="U36" s="21"/>
      <c r="V36" s="94"/>
      <c r="W36" s="105"/>
      <c r="X36" s="21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 s="23"/>
    </row>
    <row r="37" spans="2:52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6"/>
      <c r="U37" s="93"/>
      <c r="V37" s="92"/>
      <c r="W37" s="514">
        <f>T30/(T30+W30)</f>
        <v>9.0411424152220574E-2</v>
      </c>
      <c r="X37" s="513"/>
      <c r="Y37" s="467"/>
      <c r="Z37" s="467"/>
      <c r="AA37" s="46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 s="23"/>
    </row>
    <row r="38" spans="2:52" ht="18.7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8"/>
      <c r="P38" s="10"/>
      <c r="Q38" s="10"/>
      <c r="R38" s="10"/>
      <c r="S38" s="10"/>
      <c r="T38" s="10"/>
      <c r="U38" s="10"/>
      <c r="V38" s="94"/>
      <c r="W38" s="521"/>
      <c r="X38" s="520"/>
      <c r="Y38" s="467"/>
      <c r="Z38" s="467"/>
      <c r="AA38" s="467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 s="23"/>
    </row>
    <row r="39" spans="2:52" ht="18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8"/>
      <c r="P39" s="10"/>
      <c r="Q39" s="10"/>
      <c r="R39" s="10"/>
      <c r="S39" s="10"/>
      <c r="T39" s="10"/>
      <c r="U39" s="10"/>
      <c r="V39" s="92"/>
      <c r="W39" s="522"/>
      <c r="X39" s="513"/>
      <c r="Y39" s="471"/>
      <c r="Z39" s="472"/>
      <c r="AA39" s="471"/>
      <c r="AI39" s="49"/>
      <c r="AJ39" s="107"/>
      <c r="AL39" s="23"/>
      <c r="AM39" s="23"/>
      <c r="AN39" s="23"/>
      <c r="AO39" s="23"/>
      <c r="AP39" s="23"/>
      <c r="AQ39" s="23"/>
      <c r="AS39" s="23"/>
      <c r="AT39" s="23"/>
      <c r="AU39" s="23"/>
      <c r="AV39" s="23"/>
      <c r="AW39" s="23"/>
      <c r="AX39" s="23"/>
      <c r="AY39" s="23"/>
      <c r="AZ39" s="23"/>
    </row>
    <row r="40" spans="2:52" ht="18.7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9"/>
      <c r="S40" s="10"/>
      <c r="T40" s="10"/>
      <c r="U40" s="10"/>
      <c r="V40" s="94"/>
      <c r="W40" s="522"/>
      <c r="X40" s="520"/>
      <c r="Y40" s="471"/>
      <c r="Z40" s="471"/>
      <c r="AA40" s="471"/>
      <c r="AI40" s="49"/>
      <c r="AJ40" s="49"/>
      <c r="AL40" s="23"/>
      <c r="AM40" s="23"/>
      <c r="AN40" s="23"/>
      <c r="AO40" s="23"/>
      <c r="AP40" s="23"/>
      <c r="AQ40" s="23"/>
      <c r="AS40" s="23"/>
      <c r="AT40" s="23"/>
      <c r="AU40" s="23"/>
      <c r="AV40" s="23"/>
      <c r="AW40" s="23"/>
      <c r="AX40" s="23"/>
      <c r="AY40" s="23"/>
      <c r="AZ40" s="23"/>
    </row>
    <row r="41" spans="2:52" ht="18.7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92"/>
      <c r="W41" s="522"/>
      <c r="X41" s="513"/>
      <c r="Y41" s="471"/>
      <c r="Z41" s="471"/>
      <c r="AA41" s="471"/>
      <c r="AI41" s="49"/>
      <c r="AJ41" s="49"/>
      <c r="AL41" s="23"/>
      <c r="AM41" s="23"/>
      <c r="AN41" s="23"/>
      <c r="AO41" s="23"/>
      <c r="AP41" s="23"/>
      <c r="AQ41" s="23"/>
      <c r="AS41" s="23"/>
      <c r="AT41" s="23"/>
      <c r="AU41" s="23"/>
      <c r="AV41" s="23"/>
      <c r="AW41" s="23"/>
      <c r="AX41" s="23"/>
      <c r="AY41" s="23"/>
      <c r="AZ41" s="23"/>
    </row>
    <row r="42" spans="2:52" ht="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94"/>
      <c r="W42" s="522"/>
      <c r="X42" s="471" t="s">
        <v>117</v>
      </c>
      <c r="Y42" s="483">
        <f>W30</f>
        <v>7075714.9999999981</v>
      </c>
      <c r="Z42" s="477"/>
      <c r="AA42" s="477"/>
      <c r="AI42" s="49"/>
      <c r="AJ42" s="48"/>
      <c r="AK42" s="49"/>
      <c r="AL42" s="23"/>
      <c r="AM42" s="23"/>
      <c r="AN42" s="23"/>
      <c r="AO42" s="23"/>
      <c r="AP42" s="23"/>
      <c r="AQ42" s="23"/>
      <c r="AS42" s="23"/>
      <c r="AT42" s="23"/>
      <c r="AU42" s="23"/>
      <c r="AV42" s="23"/>
      <c r="AW42" s="23"/>
      <c r="AX42" s="23"/>
      <c r="AY42" s="23"/>
      <c r="AZ42" s="23"/>
    </row>
    <row r="43" spans="2:52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92"/>
      <c r="W43" s="522"/>
      <c r="X43" s="471" t="s">
        <v>103</v>
      </c>
      <c r="Y43" s="483">
        <f>+G30</f>
        <v>371917</v>
      </c>
      <c r="Z43" s="523">
        <f>+Y43/$Y$54</f>
        <v>0.52880723091994608</v>
      </c>
      <c r="AA43" s="477"/>
      <c r="AI43" s="49"/>
      <c r="AL43" s="23"/>
      <c r="AM43" s="23"/>
      <c r="AN43" s="23"/>
      <c r="AO43" s="23"/>
      <c r="AP43" s="23"/>
      <c r="AQ43" s="23"/>
      <c r="AS43" s="23"/>
      <c r="AT43" s="23"/>
      <c r="AU43" s="23"/>
      <c r="AV43" s="23"/>
      <c r="AW43" s="23"/>
      <c r="AX43" s="23"/>
      <c r="AY43" s="23"/>
      <c r="AZ43" s="23"/>
    </row>
    <row r="44" spans="2:52" ht="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3"/>
      <c r="O44" s="34"/>
      <c r="P44" s="10"/>
      <c r="Q44" s="10"/>
      <c r="R44" s="10"/>
      <c r="S44" s="10"/>
      <c r="T44" s="10"/>
      <c r="U44" s="10"/>
      <c r="V44" s="94"/>
      <c r="W44" s="522"/>
      <c r="X44" s="471" t="s">
        <v>99</v>
      </c>
      <c r="Y44" s="483">
        <f>C30</f>
        <v>67433.999999999942</v>
      </c>
      <c r="Z44" s="523">
        <f>+Y44/$Y$54</f>
        <v>9.5880497019108071E-2</v>
      </c>
      <c r="AA44" s="477"/>
      <c r="AI44" s="49"/>
    </row>
    <row r="45" spans="2:52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3"/>
      <c r="O45" s="34"/>
      <c r="P45" s="10"/>
      <c r="Q45" s="10"/>
      <c r="R45" s="10"/>
      <c r="S45" s="10"/>
      <c r="T45" s="10"/>
      <c r="U45" s="10"/>
      <c r="V45" s="92"/>
      <c r="W45" s="522"/>
      <c r="X45" s="471" t="s">
        <v>109</v>
      </c>
      <c r="Y45" s="483">
        <f>M30</f>
        <v>44681.999999999978</v>
      </c>
      <c r="Z45" s="523">
        <f>+Y45/$Y$54</f>
        <v>6.3530746623480558E-2</v>
      </c>
      <c r="AA45" s="477"/>
      <c r="AI45" s="49"/>
    </row>
    <row r="46" spans="2:52" ht="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3"/>
      <c r="O46" s="34"/>
      <c r="P46" s="10"/>
      <c r="Q46" s="10"/>
      <c r="R46" s="10"/>
      <c r="S46" s="10"/>
      <c r="T46" s="10"/>
      <c r="U46" s="10"/>
      <c r="V46" s="94"/>
      <c r="W46" s="522"/>
      <c r="X46" s="471" t="s">
        <v>106</v>
      </c>
      <c r="Y46" s="483">
        <f>J30</f>
        <v>31541.999999999996</v>
      </c>
      <c r="Z46" s="523">
        <f>+Y46/$Y$54</f>
        <v>4.484774204372733E-2</v>
      </c>
      <c r="AA46" s="477"/>
      <c r="AI46" s="49"/>
    </row>
    <row r="47" spans="2:5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3"/>
      <c r="O47" s="34"/>
      <c r="P47" s="10"/>
      <c r="Q47" s="10"/>
      <c r="R47" s="10"/>
      <c r="S47" s="10"/>
      <c r="T47" s="10"/>
      <c r="U47" s="10"/>
      <c r="V47" s="92"/>
      <c r="W47" s="522"/>
      <c r="X47" s="471" t="s">
        <v>115</v>
      </c>
      <c r="Y47" s="483">
        <f>S30</f>
        <v>37950.999999999993</v>
      </c>
      <c r="Z47" s="523">
        <f>+Y48/$Y$54</f>
        <v>4.8157790343701865E-2</v>
      </c>
      <c r="AA47" s="477"/>
      <c r="AI47" s="49"/>
    </row>
    <row r="48" spans="2:52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3"/>
      <c r="O48" s="34"/>
      <c r="P48" s="10"/>
      <c r="Q48" s="10"/>
      <c r="R48" s="10"/>
      <c r="S48" s="10"/>
      <c r="T48" s="10"/>
      <c r="U48" s="10"/>
      <c r="V48" s="94"/>
      <c r="W48" s="522"/>
      <c r="X48" s="471" t="s">
        <v>107</v>
      </c>
      <c r="Y48" s="483">
        <f>K30</f>
        <v>33869.999999999985</v>
      </c>
      <c r="Z48" s="523">
        <f>+Y47/$Y$54</f>
        <v>5.3960327763030114E-2</v>
      </c>
      <c r="AA48" s="477"/>
      <c r="AI48" s="49"/>
    </row>
    <row r="49" spans="2:5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3"/>
      <c r="O49" s="34"/>
      <c r="P49" s="10"/>
      <c r="Q49" s="10"/>
      <c r="R49" s="10"/>
      <c r="S49" s="10"/>
      <c r="T49" s="10"/>
      <c r="U49" s="10"/>
      <c r="V49" s="92"/>
      <c r="W49" s="522"/>
      <c r="X49" s="471" t="s">
        <v>105</v>
      </c>
      <c r="Y49" s="483">
        <f>I30</f>
        <v>29926</v>
      </c>
      <c r="Z49" s="523">
        <f>+Y49/$Y$54</f>
        <v>4.2550045285669406E-2</v>
      </c>
      <c r="AA49" s="477"/>
      <c r="AI49" s="49"/>
    </row>
    <row r="50" spans="2:52" ht="1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3"/>
      <c r="O50" s="34"/>
      <c r="P50" s="10"/>
      <c r="Q50" s="10"/>
      <c r="R50" s="10"/>
      <c r="S50" s="10"/>
      <c r="T50" s="10"/>
      <c r="U50" s="10"/>
      <c r="V50" s="94"/>
      <c r="W50" s="522"/>
      <c r="X50" s="471" t="s">
        <v>101</v>
      </c>
      <c r="Y50" s="483">
        <f>E30</f>
        <v>33151.000000000022</v>
      </c>
      <c r="Z50" s="523">
        <f>+Y50/$Y$54</f>
        <v>4.7135485907412525E-2</v>
      </c>
      <c r="AA50" s="477"/>
      <c r="AI50" s="49"/>
    </row>
    <row r="51" spans="2:5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3"/>
      <c r="O51" s="34"/>
      <c r="P51" s="10"/>
      <c r="Q51" s="10"/>
      <c r="R51" s="10"/>
      <c r="S51" s="10"/>
      <c r="T51" s="10"/>
      <c r="U51" s="10"/>
      <c r="V51" s="92"/>
      <c r="W51" s="522"/>
      <c r="X51" s="471" t="s">
        <v>113</v>
      </c>
      <c r="Y51" s="483">
        <f>Q30</f>
        <v>13759</v>
      </c>
      <c r="Z51" s="523">
        <f>+Y51/$Y$54</f>
        <v>1.9563124810717279E-2</v>
      </c>
      <c r="AA51" s="477"/>
      <c r="AI51" s="49"/>
    </row>
    <row r="52" spans="2:52" ht="1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0"/>
      <c r="P52" s="34"/>
      <c r="Q52" s="10"/>
      <c r="R52" s="10"/>
      <c r="S52" s="10"/>
      <c r="T52" s="10"/>
      <c r="U52" s="10"/>
      <c r="V52" s="94"/>
      <c r="W52" s="522"/>
      <c r="X52" s="471" t="s">
        <v>111</v>
      </c>
      <c r="Y52" s="483">
        <f>O30</f>
        <v>7436</v>
      </c>
      <c r="Z52" s="523">
        <f>+Y52/$Y$54</f>
        <v>1.0572817507994308E-2</v>
      </c>
      <c r="AA52" s="477"/>
      <c r="AC52" s="46"/>
      <c r="AI52" s="49"/>
    </row>
    <row r="53" spans="2:5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34"/>
      <c r="P53" s="10"/>
      <c r="Q53" s="10"/>
      <c r="R53" s="10"/>
      <c r="S53" s="10"/>
      <c r="T53" s="10"/>
      <c r="U53" s="111"/>
      <c r="V53" s="92"/>
      <c r="W53" s="522"/>
      <c r="X53" s="471" t="s">
        <v>119</v>
      </c>
      <c r="Y53" s="483">
        <f>SUM(Y55:Y61)</f>
        <v>31645</v>
      </c>
      <c r="Z53" s="523">
        <f>+Y53/$Y$54</f>
        <v>4.4994191775212466E-2</v>
      </c>
      <c r="AA53" s="477"/>
      <c r="AC53" s="23"/>
      <c r="AI53" s="49"/>
    </row>
    <row r="54" spans="2:52" ht="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34"/>
      <c r="Q54" s="10"/>
      <c r="R54" s="10"/>
      <c r="S54" s="10"/>
      <c r="T54" s="10"/>
      <c r="U54" s="111"/>
      <c r="V54" s="94"/>
      <c r="W54" s="522"/>
      <c r="X54" s="471" t="s">
        <v>23</v>
      </c>
      <c r="Y54" s="483">
        <f>SUM(Y43:Y53)</f>
        <v>703312.99999999988</v>
      </c>
      <c r="Z54" s="523">
        <f>Y54/T30</f>
        <v>1</v>
      </c>
      <c r="AA54" s="524"/>
      <c r="AC54" s="112"/>
      <c r="AI54" s="49"/>
    </row>
    <row r="55" spans="2:5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34"/>
      <c r="P55" s="34"/>
      <c r="Q55" s="10"/>
      <c r="R55" s="10"/>
      <c r="S55" s="10"/>
      <c r="T55" s="10"/>
      <c r="U55" s="111"/>
      <c r="V55" s="92"/>
      <c r="W55" s="522"/>
      <c r="X55" s="471" t="s">
        <v>102</v>
      </c>
      <c r="Y55" s="483">
        <f>F30</f>
        <v>10850.999999999998</v>
      </c>
      <c r="Z55" s="477"/>
      <c r="AA55" s="477"/>
      <c r="AC55" s="23"/>
      <c r="AI55" s="49"/>
    </row>
    <row r="56" spans="2:5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34"/>
      <c r="P56" s="34"/>
      <c r="Q56" s="10"/>
      <c r="R56" s="10"/>
      <c r="S56" s="10"/>
      <c r="T56" s="10"/>
      <c r="U56" s="111"/>
      <c r="V56" s="13"/>
      <c r="W56" s="522"/>
      <c r="X56" s="471" t="s">
        <v>108</v>
      </c>
      <c r="Y56" s="483">
        <f>L30</f>
        <v>6190.0000000000009</v>
      </c>
      <c r="Z56" s="477"/>
      <c r="AA56" s="477"/>
      <c r="AC56" s="23"/>
      <c r="AI56" s="49"/>
    </row>
    <row r="57" spans="2:52" ht="16.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34"/>
      <c r="P57" s="34"/>
      <c r="Q57" s="10"/>
      <c r="R57" s="10"/>
      <c r="S57" s="10"/>
      <c r="T57" s="10"/>
      <c r="U57" s="111"/>
      <c r="V57" s="113"/>
      <c r="W57" s="522"/>
      <c r="X57" s="471" t="s">
        <v>104</v>
      </c>
      <c r="Y57" s="483">
        <f>H30</f>
        <v>7669.0000000000018</v>
      </c>
      <c r="Z57" s="477"/>
      <c r="AA57" s="477"/>
      <c r="AC57" s="23"/>
      <c r="AI57" s="49"/>
    </row>
    <row r="58" spans="2:5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34"/>
      <c r="P58" s="34"/>
      <c r="Q58" s="10"/>
      <c r="R58" s="10"/>
      <c r="S58" s="10"/>
      <c r="T58" s="10"/>
      <c r="U58" s="111"/>
      <c r="V58" s="114"/>
      <c r="W58" s="522"/>
      <c r="X58" s="471" t="s">
        <v>114</v>
      </c>
      <c r="Y58" s="483">
        <f>R30</f>
        <v>4191.9999999999991</v>
      </c>
      <c r="Z58" s="477"/>
      <c r="AA58" s="486"/>
      <c r="AC58" s="23"/>
      <c r="AI58" s="49"/>
    </row>
    <row r="59" spans="2:5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34"/>
      <c r="P59" s="34"/>
      <c r="Q59" s="10"/>
      <c r="R59" s="10"/>
      <c r="S59" s="10"/>
      <c r="T59" s="10"/>
      <c r="U59" s="111"/>
      <c r="V59" s="13"/>
      <c r="W59" s="522"/>
      <c r="X59" s="471" t="s">
        <v>110</v>
      </c>
      <c r="Y59" s="483">
        <f>N30</f>
        <v>2303.0000000000005</v>
      </c>
      <c r="Z59" s="477"/>
      <c r="AA59" s="486"/>
      <c r="AC59" s="23"/>
      <c r="AI59" s="49"/>
    </row>
    <row r="60" spans="2:5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34"/>
      <c r="P60" s="34"/>
      <c r="Q60" s="10"/>
      <c r="R60" s="10"/>
      <c r="S60" s="10"/>
      <c r="T60" s="10"/>
      <c r="U60" s="115"/>
      <c r="V60" s="13"/>
      <c r="W60" s="522"/>
      <c r="X60" s="471" t="s">
        <v>112</v>
      </c>
      <c r="Y60" s="483">
        <f>P30</f>
        <v>367</v>
      </c>
      <c r="Z60" s="477"/>
      <c r="AA60" s="486"/>
      <c r="AC60" s="23"/>
    </row>
    <row r="61" spans="2:5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34"/>
      <c r="P61" s="34"/>
      <c r="Q61" s="10"/>
      <c r="R61" s="10"/>
      <c r="S61" s="10"/>
      <c r="T61" s="10"/>
      <c r="U61" s="111"/>
      <c r="V61" s="13"/>
      <c r="W61" s="522"/>
      <c r="X61" s="472" t="s">
        <v>1697</v>
      </c>
      <c r="Y61" s="483">
        <f>+D30</f>
        <v>73</v>
      </c>
      <c r="Z61" s="477"/>
      <c r="AA61" s="477"/>
      <c r="AL61" s="23"/>
      <c r="AM61" s="23"/>
      <c r="AN61" s="23"/>
      <c r="AO61" s="23"/>
      <c r="AP61" s="23"/>
      <c r="AQ61" s="23"/>
      <c r="AS61" s="23"/>
      <c r="AT61" s="23"/>
      <c r="AU61" s="23"/>
      <c r="AV61" s="23"/>
      <c r="AW61" s="23"/>
      <c r="AX61" s="23"/>
      <c r="AY61" s="23"/>
      <c r="AZ61" s="23"/>
    </row>
    <row r="62" spans="2:52">
      <c r="B62" s="98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3"/>
      <c r="U62" s="13"/>
      <c r="V62" s="13"/>
      <c r="W62" s="102"/>
      <c r="X62" s="18"/>
    </row>
    <row r="63" spans="2:52" ht="15">
      <c r="B63" s="99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3"/>
      <c r="U63" s="13"/>
      <c r="V63" s="13"/>
      <c r="W63" s="102"/>
      <c r="X63" s="18"/>
      <c r="Z63" s="49"/>
    </row>
    <row r="64" spans="2:52" ht="15">
      <c r="B64" s="99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3"/>
      <c r="U64" s="13"/>
      <c r="V64" s="13"/>
      <c r="W64" s="102"/>
      <c r="X64" s="18"/>
      <c r="Z64" s="49"/>
    </row>
    <row r="65" spans="2:28" ht="15">
      <c r="B65" s="99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3"/>
      <c r="U65" s="13"/>
      <c r="V65" s="13"/>
      <c r="W65" s="102"/>
      <c r="X65" s="18"/>
      <c r="Z65" s="49"/>
    </row>
    <row r="66" spans="2:28" ht="15">
      <c r="B66" s="99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3"/>
      <c r="U66" s="13"/>
      <c r="V66" s="13"/>
      <c r="W66" s="102"/>
      <c r="X66" s="18"/>
      <c r="Z66" s="49"/>
    </row>
    <row r="67" spans="2:28" ht="15">
      <c r="B67" s="99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3"/>
      <c r="U67" s="13"/>
      <c r="V67" s="13"/>
      <c r="W67" s="102"/>
      <c r="X67" s="18"/>
      <c r="Z67" s="49"/>
    </row>
    <row r="68" spans="2:28" ht="15">
      <c r="B68" s="99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3"/>
      <c r="U68" s="13"/>
      <c r="V68" s="13"/>
      <c r="W68" s="102"/>
      <c r="X68" s="18"/>
      <c r="Z68" s="49"/>
    </row>
    <row r="69" spans="2:28" ht="15">
      <c r="B69" s="99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3"/>
      <c r="U69" s="13"/>
      <c r="V69" s="13"/>
      <c r="W69" s="102"/>
      <c r="X69" s="18"/>
      <c r="Z69" s="49"/>
    </row>
    <row r="70" spans="2:28" ht="15">
      <c r="B70" s="99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3"/>
      <c r="U70" s="13"/>
      <c r="V70" s="13"/>
      <c r="W70" s="102"/>
      <c r="X70" s="18"/>
      <c r="Z70" s="49"/>
    </row>
    <row r="71" spans="2:28" ht="15">
      <c r="B71" s="99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"/>
      <c r="R71" s="116"/>
      <c r="S71" s="102"/>
      <c r="T71" s="13"/>
      <c r="U71" s="13"/>
      <c r="V71" s="13"/>
      <c r="W71" s="102"/>
      <c r="X71" s="18"/>
      <c r="Z71" s="49"/>
    </row>
    <row r="72" spans="2:28" ht="15">
      <c r="B72" s="99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"/>
      <c r="R72" s="116"/>
      <c r="S72" s="102"/>
      <c r="T72" s="13"/>
      <c r="U72" s="13"/>
      <c r="V72" s="13"/>
      <c r="W72" s="102"/>
      <c r="X72" s="18"/>
    </row>
    <row r="73" spans="2:28" ht="18">
      <c r="B73" s="4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"/>
      <c r="R73" s="116"/>
      <c r="S73" s="102"/>
      <c r="T73" s="10"/>
      <c r="U73" s="10"/>
      <c r="W73" s="102"/>
    </row>
    <row r="74" spans="2:28" ht="15.75">
      <c r="B74" s="117"/>
      <c r="C74" s="13"/>
      <c r="D74" s="13"/>
      <c r="E74" s="13"/>
      <c r="F74" s="13"/>
      <c r="G74" s="13"/>
      <c r="H74" s="13"/>
      <c r="I74" s="13"/>
      <c r="J74" s="13"/>
      <c r="K74" s="10"/>
      <c r="L74" s="10"/>
      <c r="M74" s="10"/>
      <c r="N74" s="10"/>
      <c r="O74" s="10"/>
      <c r="P74" s="10"/>
      <c r="Q74" s="10"/>
      <c r="R74" s="116"/>
      <c r="S74" s="10"/>
      <c r="T74" s="10"/>
      <c r="U74" s="10"/>
      <c r="W74" s="10"/>
    </row>
    <row r="75" spans="2:28">
      <c r="B75" s="13"/>
      <c r="C75" s="13"/>
      <c r="D75" s="13"/>
      <c r="E75" s="13"/>
      <c r="F75" s="13"/>
      <c r="G75" s="13"/>
      <c r="H75" s="13"/>
      <c r="I75" s="13"/>
      <c r="J75" s="13"/>
      <c r="K75" s="10"/>
      <c r="L75" s="10"/>
      <c r="M75" s="10"/>
      <c r="N75" s="10"/>
      <c r="O75" s="10"/>
      <c r="P75" s="10"/>
      <c r="Q75" s="10"/>
      <c r="R75" s="116"/>
      <c r="S75" s="10"/>
      <c r="T75" s="10"/>
      <c r="U75" s="10"/>
      <c r="W75" s="10"/>
    </row>
    <row r="76" spans="2:28">
      <c r="B76" s="13"/>
      <c r="C76" s="13"/>
      <c r="D76" s="13"/>
      <c r="E76" s="13"/>
      <c r="F76" s="13"/>
      <c r="G76" s="13"/>
      <c r="H76" s="13"/>
      <c r="I76" s="66"/>
      <c r="J76" s="66"/>
      <c r="K76" s="66"/>
      <c r="L76" s="66"/>
      <c r="M76" s="66"/>
      <c r="N76" s="66"/>
      <c r="O76" s="66"/>
      <c r="P76" s="66"/>
      <c r="Q76" s="10"/>
      <c r="R76" s="116"/>
      <c r="S76" s="66"/>
      <c r="T76" s="66"/>
      <c r="U76" s="66"/>
      <c r="V76" s="66"/>
      <c r="W76" s="66"/>
      <c r="X76" s="118"/>
      <c r="Y76" s="118"/>
      <c r="Z76" s="118"/>
      <c r="AA76" s="119"/>
      <c r="AB76" s="119"/>
    </row>
    <row r="77" spans="2:28">
      <c r="B77" s="13"/>
      <c r="C77" s="13"/>
      <c r="D77" s="13"/>
      <c r="E77" s="13"/>
      <c r="F77" s="13"/>
      <c r="G77" s="13"/>
      <c r="H77" s="13"/>
      <c r="I77" s="68"/>
      <c r="J77" s="68"/>
      <c r="K77" s="68"/>
      <c r="L77" s="68"/>
      <c r="M77" s="68"/>
      <c r="N77" s="68"/>
      <c r="O77" s="68"/>
      <c r="P77" s="68"/>
      <c r="Q77" s="10"/>
      <c r="R77" s="116"/>
      <c r="S77" s="68"/>
      <c r="T77" s="68"/>
      <c r="U77" s="68"/>
      <c r="V77" s="68"/>
      <c r="W77" s="68"/>
      <c r="X77" s="19"/>
      <c r="Y77" s="19"/>
      <c r="Z77" s="19"/>
      <c r="AA77" s="19"/>
      <c r="AB77" s="120"/>
    </row>
    <row r="78" spans="2:28">
      <c r="B78" s="13"/>
      <c r="C78" s="13"/>
      <c r="D78" s="13"/>
      <c r="E78" s="13"/>
      <c r="F78" s="13"/>
      <c r="G78" s="13"/>
      <c r="H78" s="13"/>
      <c r="I78" s="68"/>
      <c r="J78" s="68"/>
      <c r="K78" s="68"/>
      <c r="L78" s="68"/>
      <c r="M78" s="68"/>
      <c r="N78" s="68"/>
      <c r="O78" s="68"/>
      <c r="P78" s="68"/>
      <c r="Q78" s="10"/>
      <c r="R78" s="116"/>
      <c r="S78" s="68"/>
      <c r="T78" s="68"/>
      <c r="U78" s="68"/>
      <c r="V78" s="68"/>
      <c r="W78" s="68"/>
      <c r="X78" s="19"/>
      <c r="Y78" s="19"/>
      <c r="Z78" s="19"/>
      <c r="AA78" s="19"/>
      <c r="AB78" s="120"/>
    </row>
    <row r="79" spans="2:28">
      <c r="B79" s="13"/>
      <c r="C79" s="78"/>
      <c r="D79" s="78"/>
      <c r="E79" s="78"/>
      <c r="F79" s="78"/>
      <c r="G79" s="78"/>
      <c r="H79" s="78"/>
      <c r="I79" s="68"/>
      <c r="J79" s="68"/>
      <c r="K79" s="68"/>
      <c r="L79" s="68"/>
      <c r="M79" s="68"/>
      <c r="N79" s="68"/>
      <c r="O79" s="68"/>
      <c r="P79" s="68"/>
      <c r="Q79" s="10"/>
      <c r="R79" s="116"/>
      <c r="S79" s="68"/>
      <c r="T79" s="68"/>
      <c r="U79" s="68"/>
      <c r="V79" s="68"/>
      <c r="W79" s="68"/>
      <c r="X79" s="19"/>
      <c r="Y79" s="19"/>
      <c r="Z79" s="19"/>
      <c r="AA79" s="19"/>
      <c r="AB79" s="120"/>
    </row>
    <row r="80" spans="2:28">
      <c r="B80" s="13"/>
      <c r="C80" s="78"/>
      <c r="D80" s="78"/>
      <c r="E80" s="78"/>
      <c r="F80" s="78"/>
      <c r="G80" s="78"/>
      <c r="H80" s="78"/>
      <c r="I80" s="68"/>
      <c r="J80" s="68"/>
      <c r="K80" s="68"/>
      <c r="L80" s="68"/>
      <c r="M80" s="68"/>
      <c r="N80" s="68"/>
      <c r="O80" s="68"/>
      <c r="P80" s="68"/>
      <c r="Q80" s="10"/>
      <c r="R80" s="116"/>
      <c r="S80" s="68"/>
      <c r="T80" s="68"/>
      <c r="U80" s="68"/>
      <c r="V80" s="68"/>
      <c r="W80" s="68"/>
      <c r="X80" s="19"/>
      <c r="Y80" s="19"/>
      <c r="Z80" s="19"/>
      <c r="AA80" s="19"/>
      <c r="AB80" s="120"/>
    </row>
    <row r="81" spans="2:28">
      <c r="B81" s="13"/>
      <c r="C81" s="78"/>
      <c r="D81" s="78"/>
      <c r="E81" s="78"/>
      <c r="F81" s="78"/>
      <c r="G81" s="78"/>
      <c r="H81" s="78"/>
      <c r="I81" s="68"/>
      <c r="J81" s="68"/>
      <c r="K81" s="68"/>
      <c r="L81" s="68"/>
      <c r="M81" s="68"/>
      <c r="N81" s="68"/>
      <c r="O81" s="68"/>
      <c r="P81" s="68"/>
      <c r="Q81" s="10"/>
      <c r="R81" s="116"/>
      <c r="S81" s="68"/>
      <c r="T81" s="68"/>
      <c r="U81" s="68"/>
      <c r="V81" s="68"/>
      <c r="W81" s="68"/>
      <c r="X81" s="19"/>
      <c r="Y81" s="19"/>
      <c r="Z81" s="19"/>
      <c r="AA81" s="19"/>
      <c r="AB81" s="120"/>
    </row>
    <row r="82" spans="2:28">
      <c r="B82" s="13"/>
      <c r="C82" s="78"/>
      <c r="D82" s="78"/>
      <c r="E82" s="78"/>
      <c r="F82" s="78"/>
      <c r="G82" s="78"/>
      <c r="H82" s="78"/>
      <c r="I82" s="68"/>
      <c r="J82" s="68"/>
      <c r="K82" s="68"/>
      <c r="L82" s="68"/>
      <c r="M82" s="68"/>
      <c r="N82" s="68"/>
      <c r="O82" s="68"/>
      <c r="P82" s="68"/>
      <c r="Q82" s="10"/>
      <c r="R82" s="116"/>
      <c r="S82" s="68"/>
      <c r="T82" s="68"/>
      <c r="U82" s="68"/>
      <c r="V82" s="68"/>
      <c r="W82" s="68"/>
      <c r="X82" s="19"/>
      <c r="Y82" s="19"/>
      <c r="Z82" s="19"/>
      <c r="AA82" s="19"/>
      <c r="AB82" s="120"/>
    </row>
    <row r="83" spans="2:28">
      <c r="B83" s="18"/>
      <c r="C83" s="37"/>
      <c r="D83" s="37"/>
      <c r="E83" s="37"/>
      <c r="F83" s="37"/>
      <c r="G83" s="37"/>
      <c r="H83" s="37"/>
      <c r="I83" s="19"/>
      <c r="J83" s="19"/>
      <c r="K83" s="19"/>
      <c r="L83" s="19"/>
      <c r="M83" s="19"/>
      <c r="N83" s="19"/>
      <c r="R83" s="15"/>
      <c r="S83" s="19"/>
      <c r="T83" s="19"/>
      <c r="U83" s="19"/>
      <c r="V83" s="68"/>
      <c r="W83" s="19"/>
      <c r="X83" s="19"/>
      <c r="Y83" s="19"/>
      <c r="Z83" s="19"/>
      <c r="AA83" s="19"/>
      <c r="AB83" s="120"/>
    </row>
    <row r="84" spans="2:28">
      <c r="B84" s="18"/>
      <c r="C84" s="37"/>
      <c r="D84" s="37"/>
      <c r="E84" s="37"/>
      <c r="F84" s="37"/>
      <c r="G84" s="37"/>
      <c r="H84" s="37"/>
      <c r="I84" s="19"/>
      <c r="J84" s="19"/>
      <c r="K84" s="19"/>
      <c r="L84" s="19"/>
      <c r="M84" s="19"/>
      <c r="N84" s="19"/>
      <c r="O84" s="19"/>
      <c r="P84" s="19"/>
      <c r="R84" s="121"/>
      <c r="S84" s="19"/>
      <c r="T84" s="19"/>
      <c r="U84" s="19"/>
      <c r="V84" s="68"/>
      <c r="W84" s="19"/>
      <c r="X84" s="19"/>
      <c r="Y84" s="19"/>
      <c r="Z84" s="19"/>
      <c r="AA84" s="19"/>
      <c r="AB84" s="120"/>
    </row>
    <row r="85" spans="2:28">
      <c r="B85" s="18"/>
      <c r="C85" s="37"/>
      <c r="D85" s="37"/>
      <c r="E85" s="37"/>
      <c r="F85" s="37"/>
      <c r="G85" s="37"/>
      <c r="H85" s="37"/>
      <c r="I85" s="19"/>
      <c r="J85" s="19"/>
      <c r="K85" s="19"/>
      <c r="L85" s="19"/>
      <c r="M85" s="19"/>
      <c r="N85" s="19"/>
      <c r="O85" s="19"/>
      <c r="P85" s="19"/>
      <c r="R85" s="121"/>
      <c r="S85" s="19"/>
      <c r="T85" s="19"/>
      <c r="U85" s="19"/>
      <c r="V85" s="68"/>
      <c r="W85" s="19"/>
      <c r="X85" s="19"/>
      <c r="Y85" s="845"/>
      <c r="Z85" s="19"/>
      <c r="AA85" s="19"/>
      <c r="AB85" s="120"/>
    </row>
    <row r="86" spans="2:28">
      <c r="B86" s="18"/>
      <c r="C86" s="37"/>
      <c r="D86" s="37"/>
      <c r="E86" s="37"/>
      <c r="F86" s="37"/>
      <c r="G86" s="37"/>
      <c r="H86" s="37"/>
      <c r="I86" s="19"/>
      <c r="J86" s="19"/>
      <c r="K86" s="19"/>
      <c r="L86" s="19"/>
      <c r="M86" s="19"/>
      <c r="N86" s="19"/>
      <c r="O86" s="19"/>
      <c r="P86" s="19"/>
      <c r="R86" s="121"/>
      <c r="S86" s="19"/>
      <c r="U86" s="19"/>
      <c r="V86" s="68"/>
      <c r="W86" s="19"/>
      <c r="X86" s="19"/>
      <c r="Y86" s="845"/>
      <c r="Z86" s="19"/>
      <c r="AA86" s="19"/>
      <c r="AB86" s="120"/>
    </row>
    <row r="87" spans="2:28">
      <c r="B87" s="18"/>
      <c r="C87" s="37"/>
      <c r="D87" s="37"/>
      <c r="E87" s="37"/>
      <c r="F87" s="37"/>
      <c r="G87" s="37"/>
      <c r="H87" s="37"/>
      <c r="I87" s="19"/>
      <c r="J87" s="19"/>
      <c r="K87" s="19"/>
      <c r="L87" s="19"/>
      <c r="M87" s="19"/>
      <c r="N87" s="19"/>
      <c r="O87" s="19"/>
      <c r="P87" s="19"/>
      <c r="R87" s="121"/>
      <c r="S87" s="19"/>
      <c r="T87" s="19"/>
      <c r="U87" s="19"/>
      <c r="V87" s="68"/>
      <c r="W87" s="19"/>
      <c r="X87" s="19"/>
      <c r="Y87" s="845"/>
      <c r="Z87" s="19"/>
      <c r="AA87" s="19"/>
      <c r="AB87" s="120"/>
    </row>
    <row r="88" spans="2:28">
      <c r="B88" s="18"/>
      <c r="C88" s="37"/>
      <c r="D88" s="37"/>
      <c r="E88" s="37"/>
      <c r="F88" s="37"/>
      <c r="G88" s="37"/>
      <c r="H88" s="37"/>
      <c r="I88" s="19"/>
      <c r="J88" s="19"/>
      <c r="K88" s="19"/>
      <c r="L88" s="19"/>
      <c r="M88" s="19"/>
      <c r="N88" s="19"/>
      <c r="O88" s="19"/>
      <c r="P88" s="19"/>
      <c r="R88" s="121"/>
      <c r="S88" s="19"/>
      <c r="T88" s="19"/>
      <c r="U88" s="19"/>
      <c r="V88" s="68"/>
      <c r="W88" s="19"/>
      <c r="X88" s="19"/>
      <c r="Y88" s="845"/>
      <c r="Z88" s="19"/>
      <c r="AA88" s="19"/>
      <c r="AB88" s="120"/>
    </row>
    <row r="89" spans="2:28">
      <c r="B89" s="18"/>
      <c r="C89" s="37"/>
      <c r="D89" s="37"/>
      <c r="E89" s="37"/>
      <c r="F89" s="37"/>
      <c r="G89" s="37"/>
      <c r="H89" s="37"/>
      <c r="I89" s="19"/>
      <c r="J89" s="19"/>
      <c r="K89" s="19"/>
      <c r="L89" s="19"/>
      <c r="M89" s="19"/>
      <c r="N89" s="19"/>
      <c r="O89" s="19"/>
      <c r="P89" s="19"/>
      <c r="R89" s="121"/>
      <c r="S89" s="19"/>
      <c r="T89" s="19"/>
      <c r="U89" s="19"/>
      <c r="V89" s="68"/>
      <c r="W89" s="19"/>
      <c r="X89" s="19"/>
      <c r="Y89" s="845"/>
      <c r="Z89" s="19"/>
      <c r="AA89" s="19"/>
      <c r="AB89" s="120"/>
    </row>
    <row r="90" spans="2:28">
      <c r="B90" s="18"/>
      <c r="C90" s="37"/>
      <c r="D90" s="37"/>
      <c r="E90" s="37"/>
      <c r="F90" s="37"/>
      <c r="G90" s="37"/>
      <c r="H90" s="37"/>
      <c r="I90" s="19"/>
      <c r="J90" s="19"/>
      <c r="K90" s="19"/>
      <c r="L90" s="19"/>
      <c r="M90" s="19"/>
      <c r="N90" s="19"/>
      <c r="O90" s="19"/>
      <c r="P90" s="19"/>
      <c r="R90" s="121"/>
      <c r="S90" s="19"/>
      <c r="T90" s="19"/>
      <c r="U90" s="19"/>
      <c r="V90" s="68"/>
      <c r="W90" s="19"/>
      <c r="X90" s="19"/>
      <c r="Y90" s="845"/>
      <c r="Z90" s="19"/>
      <c r="AA90" s="19"/>
      <c r="AB90" s="120"/>
    </row>
    <row r="91" spans="2:28">
      <c r="B91" s="18"/>
      <c r="C91" s="37"/>
      <c r="D91" s="37"/>
      <c r="E91" s="37"/>
      <c r="F91" s="37"/>
      <c r="G91" s="37"/>
      <c r="H91" s="37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68"/>
      <c r="W91" s="19"/>
      <c r="X91" s="19"/>
      <c r="Y91" s="845"/>
      <c r="Z91" s="19"/>
      <c r="AA91" s="19"/>
      <c r="AB91" s="120"/>
    </row>
    <row r="92" spans="2:28">
      <c r="B92" s="18"/>
      <c r="C92" s="37"/>
      <c r="D92" s="37"/>
      <c r="E92" s="37"/>
      <c r="F92" s="37"/>
      <c r="G92" s="37"/>
      <c r="H92" s="37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68"/>
      <c r="W92" s="19"/>
      <c r="X92" s="19"/>
      <c r="Y92" s="845"/>
      <c r="Z92" s="19"/>
      <c r="AA92" s="19"/>
      <c r="AB92" s="120"/>
    </row>
    <row r="93" spans="2:28">
      <c r="B93" s="18"/>
      <c r="C93" s="37"/>
      <c r="D93" s="37"/>
      <c r="E93" s="37"/>
      <c r="F93" s="37"/>
      <c r="G93" s="37"/>
      <c r="H93" s="37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68"/>
      <c r="W93" s="19"/>
      <c r="X93" s="19"/>
      <c r="Y93" s="845"/>
      <c r="Z93" s="19"/>
      <c r="AA93" s="19"/>
      <c r="AB93" s="120"/>
    </row>
    <row r="94" spans="2:28">
      <c r="B94" s="18"/>
      <c r="C94" s="37"/>
      <c r="D94" s="37"/>
      <c r="E94" s="37"/>
      <c r="F94" s="37"/>
      <c r="G94" s="37"/>
      <c r="H94" s="37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68"/>
      <c r="W94" s="19"/>
      <c r="X94" s="19"/>
      <c r="Y94" s="845"/>
      <c r="Z94" s="19"/>
      <c r="AA94" s="19"/>
      <c r="AB94" s="120"/>
    </row>
    <row r="95" spans="2:28">
      <c r="B95" s="18"/>
      <c r="C95" s="37"/>
      <c r="D95" s="37"/>
      <c r="E95" s="37"/>
      <c r="F95" s="37"/>
      <c r="G95" s="37"/>
      <c r="H95" s="37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68"/>
      <c r="W95" s="19"/>
      <c r="X95" s="19"/>
      <c r="Y95" s="845"/>
      <c r="Z95" s="19"/>
      <c r="AA95" s="19"/>
      <c r="AB95" s="120"/>
    </row>
    <row r="96" spans="2:28">
      <c r="B96" s="18"/>
      <c r="C96" s="37"/>
      <c r="D96" s="37"/>
      <c r="E96" s="37"/>
      <c r="F96" s="37"/>
      <c r="G96" s="37"/>
      <c r="H96" s="37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68"/>
      <c r="W96" s="19"/>
      <c r="X96" s="19"/>
      <c r="Y96" s="845"/>
      <c r="Z96" s="19"/>
      <c r="AA96" s="19"/>
      <c r="AB96" s="120"/>
    </row>
    <row r="97" spans="2:28">
      <c r="B97" s="18"/>
      <c r="C97" s="37"/>
      <c r="D97" s="37"/>
      <c r="E97" s="37"/>
      <c r="F97" s="37"/>
      <c r="G97" s="37"/>
      <c r="H97" s="37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68"/>
      <c r="W97" s="19"/>
      <c r="X97" s="19"/>
      <c r="Y97" s="845"/>
      <c r="Z97" s="19"/>
      <c r="AA97" s="19"/>
      <c r="AB97" s="120"/>
    </row>
    <row r="98" spans="2:28">
      <c r="B98" s="18"/>
      <c r="C98" s="37"/>
      <c r="D98" s="37"/>
      <c r="E98" s="37"/>
      <c r="F98" s="37"/>
      <c r="G98" s="37"/>
      <c r="H98" s="37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68"/>
      <c r="W98" s="19"/>
      <c r="X98" s="19"/>
      <c r="Y98" s="845"/>
      <c r="Z98" s="19"/>
      <c r="AA98" s="19"/>
      <c r="AB98" s="120"/>
    </row>
    <row r="99" spans="2:28">
      <c r="B99" s="18"/>
      <c r="C99" s="37"/>
      <c r="D99" s="37"/>
      <c r="E99" s="37"/>
      <c r="F99" s="37"/>
      <c r="G99" s="37"/>
      <c r="H99" s="37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68"/>
      <c r="W99" s="19"/>
      <c r="X99" s="19"/>
      <c r="Y99" s="845"/>
      <c r="Z99" s="19"/>
      <c r="AA99" s="19"/>
      <c r="AB99" s="120"/>
    </row>
    <row r="100" spans="2:28">
      <c r="B100" s="18"/>
      <c r="C100" s="37"/>
      <c r="D100" s="37"/>
      <c r="E100" s="37"/>
      <c r="F100" s="37"/>
      <c r="G100" s="37"/>
      <c r="H100" s="37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68"/>
      <c r="W100" s="19"/>
      <c r="X100" s="19"/>
      <c r="Y100" s="845"/>
      <c r="Z100" s="19"/>
      <c r="AA100" s="19"/>
      <c r="AB100" s="120"/>
    </row>
    <row r="101" spans="2:28">
      <c r="B101" s="18"/>
      <c r="C101" s="37"/>
      <c r="D101" s="37"/>
      <c r="E101" s="37"/>
      <c r="F101" s="37"/>
      <c r="G101" s="37"/>
      <c r="H101" s="37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68"/>
      <c r="W101" s="19"/>
      <c r="X101" s="19"/>
      <c r="Y101" s="845"/>
      <c r="Z101" s="19"/>
      <c r="AA101" s="122"/>
      <c r="AB101" s="123"/>
    </row>
    <row r="102" spans="2:28">
      <c r="B102" s="18"/>
      <c r="C102" s="37"/>
      <c r="D102" s="37"/>
      <c r="E102" s="37"/>
      <c r="F102" s="37"/>
      <c r="G102" s="37"/>
      <c r="H102" s="37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68"/>
      <c r="W102" s="19"/>
      <c r="X102" s="19"/>
      <c r="Y102" s="19"/>
      <c r="Z102" s="19"/>
    </row>
    <row r="103" spans="2:28">
      <c r="B103" s="18"/>
      <c r="C103" s="37"/>
      <c r="D103" s="37"/>
      <c r="E103" s="37"/>
      <c r="F103" s="37"/>
      <c r="G103" s="37"/>
      <c r="H103" s="37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68"/>
      <c r="W103" s="19"/>
      <c r="X103" s="19"/>
      <c r="Y103" s="19"/>
      <c r="Z103" s="19"/>
    </row>
    <row r="104" spans="2:28"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2:28"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2:28"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2:28"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2:28"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2:28"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2:28"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2:28"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2:28"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2:10"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2:10">
      <c r="B114" s="18"/>
      <c r="C114" s="18"/>
      <c r="D114" s="18"/>
      <c r="E114" s="18"/>
      <c r="F114" s="18"/>
      <c r="G114" s="18"/>
      <c r="H114" s="18"/>
      <c r="I114" s="18"/>
      <c r="J114" s="18"/>
    </row>
  </sheetData>
  <sortState ref="X85:Y101">
    <sortCondition descending="1" ref="Y85:Y101"/>
  </sortState>
  <printOptions horizontalCentered="1"/>
  <pageMargins left="0.78740157480314965" right="0.78740157480314965" top="0.78740157480314965" bottom="0.59055118110236227" header="0.35433070866141736" footer="0.31496062992125984"/>
  <pageSetup paperSize="9" scale="5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T101"/>
  <sheetViews>
    <sheetView view="pageBreakPreview" zoomScale="90" zoomScaleNormal="70" zoomScaleSheetLayoutView="90" workbookViewId="0">
      <selection activeCell="I1" sqref="I1"/>
    </sheetView>
  </sheetViews>
  <sheetFormatPr baseColWidth="10" defaultRowHeight="12.75"/>
  <cols>
    <col min="1" max="1" width="5.42578125" style="10" customWidth="1"/>
    <col min="2" max="2" width="24.7109375" customWidth="1"/>
    <col min="3" max="5" width="20.42578125" customWidth="1"/>
    <col min="6" max="7" width="19.42578125" customWidth="1"/>
    <col min="8" max="8" width="3" style="10" customWidth="1"/>
    <col min="9" max="9" width="12.7109375" style="471" customWidth="1"/>
    <col min="10" max="10" width="12.7109375" style="708" customWidth="1"/>
    <col min="11" max="11" width="11.42578125" style="708"/>
    <col min="12" max="12" width="16.5703125" style="708" customWidth="1"/>
    <col min="13" max="13" width="15.140625" style="708" customWidth="1"/>
    <col min="14" max="14" width="11.42578125" style="708"/>
    <col min="15" max="15" width="12.7109375" style="708" bestFit="1" customWidth="1"/>
    <col min="16" max="16" width="11.85546875" style="708" bestFit="1" customWidth="1"/>
    <col min="17" max="19" width="11.42578125" style="708"/>
  </cols>
  <sheetData>
    <row r="1" spans="1:20" ht="16.5">
      <c r="A1" s="184" t="s">
        <v>2056</v>
      </c>
      <c r="B1" s="10"/>
      <c r="C1" s="10"/>
      <c r="D1" s="10"/>
      <c r="E1" s="10"/>
      <c r="F1" s="10"/>
      <c r="G1" s="10"/>
      <c r="J1" s="1014" t="s">
        <v>2035</v>
      </c>
      <c r="K1" s="1014"/>
      <c r="L1" s="1014"/>
      <c r="M1" s="1014"/>
      <c r="N1" s="1014"/>
      <c r="O1" s="471"/>
    </row>
    <row r="2" spans="1:20" ht="18">
      <c r="A2" s="26"/>
      <c r="B2" s="10"/>
      <c r="C2" s="10"/>
      <c r="D2" s="10"/>
      <c r="E2" s="10"/>
      <c r="F2" s="10"/>
      <c r="G2" s="10"/>
      <c r="J2" s="1015" t="s">
        <v>2046</v>
      </c>
      <c r="K2" s="1015" t="s">
        <v>54</v>
      </c>
      <c r="L2" s="1016"/>
      <c r="M2" s="1016"/>
      <c r="N2" s="1016"/>
      <c r="O2" s="815"/>
    </row>
    <row r="3" spans="1:20" ht="15.75">
      <c r="A3" s="193" t="s">
        <v>120</v>
      </c>
      <c r="B3" s="10"/>
      <c r="C3" s="10"/>
      <c r="D3" s="10"/>
      <c r="E3" s="10"/>
      <c r="F3" s="10"/>
      <c r="G3" s="10"/>
      <c r="J3" s="717"/>
      <c r="K3" s="717"/>
      <c r="L3" s="717"/>
      <c r="M3" s="717"/>
      <c r="N3" s="717"/>
      <c r="O3" s="717"/>
    </row>
    <row r="4" spans="1:20" ht="13.5" thickBot="1">
      <c r="B4" s="10"/>
      <c r="C4" s="10"/>
      <c r="D4" s="10"/>
      <c r="E4" s="10"/>
      <c r="F4" s="10"/>
      <c r="G4" s="10"/>
      <c r="J4" s="717"/>
      <c r="K4" s="717"/>
      <c r="L4" s="717"/>
      <c r="M4" s="717"/>
      <c r="N4" s="717"/>
      <c r="O4" s="717"/>
    </row>
    <row r="5" spans="1:20" ht="36.75" customHeight="1" thickBot="1">
      <c r="B5" s="883" t="s">
        <v>37</v>
      </c>
      <c r="C5" s="884" t="s">
        <v>93</v>
      </c>
      <c r="D5" s="884" t="s">
        <v>92</v>
      </c>
      <c r="E5" s="886" t="s">
        <v>94</v>
      </c>
      <c r="F5" s="896" t="s">
        <v>95</v>
      </c>
      <c r="G5" s="897" t="s">
        <v>96</v>
      </c>
      <c r="J5" s="718" t="s">
        <v>2036</v>
      </c>
      <c r="K5" s="718" t="s">
        <v>2039</v>
      </c>
      <c r="L5" s="718"/>
      <c r="M5" s="718"/>
      <c r="N5" s="718"/>
      <c r="O5" s="717"/>
    </row>
    <row r="6" spans="1:20" ht="19.5" customHeight="1">
      <c r="B6" s="166" t="s">
        <v>0</v>
      </c>
      <c r="C6" s="187">
        <f>+K9</f>
        <v>18.557455819999984</v>
      </c>
      <c r="D6" s="187">
        <f>+L9</f>
        <v>7.6641440900000086</v>
      </c>
      <c r="E6" s="445">
        <f>+M9</f>
        <v>54.745474459999855</v>
      </c>
      <c r="F6" s="442">
        <f>SUM(C6:E6)</f>
        <v>80.96707436999985</v>
      </c>
      <c r="G6" s="79">
        <f>(F6/F$57)*100</f>
        <v>0.18506307511866757</v>
      </c>
      <c r="J6" s="718"/>
      <c r="K6" s="718" t="s">
        <v>2038</v>
      </c>
      <c r="L6" s="718"/>
      <c r="M6" s="718"/>
      <c r="N6" s="718"/>
      <c r="O6" s="717"/>
    </row>
    <row r="7" spans="1:20" ht="19.5" customHeight="1">
      <c r="B7" s="29"/>
      <c r="C7" s="81">
        <f>+C6/E6</f>
        <v>0.33897698399817711</v>
      </c>
      <c r="D7" s="81">
        <f>D6/$F6</f>
        <v>9.4657540112870239E-2</v>
      </c>
      <c r="E7" s="846">
        <f>E6/$F6</f>
        <v>0.67614490070156597</v>
      </c>
      <c r="F7" s="443"/>
      <c r="G7" s="82"/>
      <c r="J7" s="718"/>
      <c r="K7" s="718" t="s">
        <v>2053</v>
      </c>
      <c r="L7" s="718"/>
      <c r="M7" s="718"/>
      <c r="N7" s="718"/>
      <c r="O7" s="471"/>
    </row>
    <row r="8" spans="1:20" ht="19.5" customHeight="1">
      <c r="B8" s="28" t="s">
        <v>1</v>
      </c>
      <c r="C8" s="86">
        <f>+K10</f>
        <v>169.849795540001</v>
      </c>
      <c r="D8" s="86">
        <f>+L10</f>
        <v>1561.7838565800005</v>
      </c>
      <c r="E8" s="446">
        <f>+M10</f>
        <v>227.02948332999935</v>
      </c>
      <c r="F8" s="442">
        <f>SUM(C8:E8)</f>
        <v>1958.6631354500007</v>
      </c>
      <c r="G8" s="79">
        <f>(F8/F$57)*100</f>
        <v>4.476834883665429</v>
      </c>
      <c r="I8" s="486"/>
      <c r="J8" s="718"/>
      <c r="K8" s="719" t="s">
        <v>130</v>
      </c>
      <c r="L8" s="719" t="s">
        <v>129</v>
      </c>
      <c r="M8" s="719" t="s">
        <v>131</v>
      </c>
      <c r="N8" s="719" t="s">
        <v>54</v>
      </c>
      <c r="O8" s="471"/>
    </row>
    <row r="9" spans="1:20" ht="19.5" customHeight="1">
      <c r="B9" s="29"/>
      <c r="C9" s="81">
        <f>+C8/E8</f>
        <v>0.7481398144800222</v>
      </c>
      <c r="D9" s="81">
        <f>D8/$F8</f>
        <v>0.79737236501425368</v>
      </c>
      <c r="E9" s="846">
        <f>E8/$F8</f>
        <v>0.11591042850655357</v>
      </c>
      <c r="F9" s="443"/>
      <c r="G9" s="82"/>
      <c r="J9" s="685" t="s">
        <v>0</v>
      </c>
      <c r="K9" s="720">
        <v>18.557455819999984</v>
      </c>
      <c r="L9" s="720">
        <v>7.6641440900000086</v>
      </c>
      <c r="M9" s="720">
        <v>54.745474459999855</v>
      </c>
      <c r="N9" s="720">
        <v>80.967074369999651</v>
      </c>
      <c r="O9" s="833"/>
      <c r="P9" s="708" t="s">
        <v>12</v>
      </c>
      <c r="Q9" s="708">
        <v>4415.1726593500171</v>
      </c>
      <c r="R9" s="708">
        <v>6225.0114221299873</v>
      </c>
      <c r="S9" s="708">
        <v>5746.5919567100036</v>
      </c>
      <c r="T9">
        <v>16386.776038189837</v>
      </c>
    </row>
    <row r="10" spans="1:20" ht="19.5" customHeight="1">
      <c r="B10" s="28" t="s">
        <v>24</v>
      </c>
      <c r="C10" s="86">
        <f>+K11</f>
        <v>32.449910999999972</v>
      </c>
      <c r="D10" s="86">
        <f>+L11</f>
        <v>1128.1123593999998</v>
      </c>
      <c r="E10" s="446">
        <f>+M11</f>
        <v>54.502853100000031</v>
      </c>
      <c r="F10" s="442">
        <f>SUM(C10:E10)</f>
        <v>1215.0651234999998</v>
      </c>
      <c r="G10" s="79">
        <f>(F10/F$57)*100</f>
        <v>2.7772238280066928</v>
      </c>
      <c r="I10" s="486"/>
      <c r="J10" s="685" t="s">
        <v>1</v>
      </c>
      <c r="K10" s="720">
        <v>169.849795540001</v>
      </c>
      <c r="L10" s="720">
        <v>1561.7838565800005</v>
      </c>
      <c r="M10" s="720">
        <v>227.02948332999935</v>
      </c>
      <c r="N10" s="720">
        <v>1958.6631354499989</v>
      </c>
      <c r="O10" s="833"/>
      <c r="P10" s="708" t="s">
        <v>2</v>
      </c>
      <c r="Q10" s="708">
        <v>316.46371399999981</v>
      </c>
      <c r="R10" s="708">
        <v>3846.0694820000003</v>
      </c>
      <c r="S10" s="708">
        <v>505.48655260000118</v>
      </c>
      <c r="T10">
        <v>4668.0197486000143</v>
      </c>
    </row>
    <row r="11" spans="1:20" ht="19.5" customHeight="1">
      <c r="B11" s="29"/>
      <c r="C11" s="81">
        <f>+C10/E10</f>
        <v>0.59538004259083366</v>
      </c>
      <c r="D11" s="81">
        <f>D10/$F10</f>
        <v>0.92843777471817135</v>
      </c>
      <c r="E11" s="846">
        <f>E10/$F10</f>
        <v>4.485591105026894E-2</v>
      </c>
      <c r="F11" s="443"/>
      <c r="G11" s="82"/>
      <c r="J11" s="685" t="s">
        <v>24</v>
      </c>
      <c r="K11" s="720">
        <v>32.449910999999972</v>
      </c>
      <c r="L11" s="720">
        <v>1128.1123593999998</v>
      </c>
      <c r="M11" s="720">
        <v>54.502853100000031</v>
      </c>
      <c r="N11" s="720">
        <v>1215.0651234999993</v>
      </c>
      <c r="O11" s="833"/>
      <c r="P11" s="708" t="s">
        <v>8</v>
      </c>
      <c r="Q11" s="708">
        <v>248.60834979999993</v>
      </c>
      <c r="R11" s="708">
        <v>2092.1322903000014</v>
      </c>
      <c r="S11" s="708">
        <v>278.35417530000075</v>
      </c>
      <c r="T11">
        <v>2619.0948153999975</v>
      </c>
    </row>
    <row r="12" spans="1:20" ht="19.5" customHeight="1">
      <c r="B12" s="28" t="s">
        <v>2</v>
      </c>
      <c r="C12" s="86">
        <f>+K12</f>
        <v>316.46371399999981</v>
      </c>
      <c r="D12" s="86">
        <f>+L12</f>
        <v>3846.0694820000003</v>
      </c>
      <c r="E12" s="446">
        <f>+M12</f>
        <v>505.48655260000118</v>
      </c>
      <c r="F12" s="442">
        <f>SUM(C12:E12)</f>
        <v>4668.0197486000015</v>
      </c>
      <c r="G12" s="79">
        <f>(F12/F$57)*100</f>
        <v>10.669498634011067</v>
      </c>
      <c r="I12" s="486"/>
      <c r="J12" s="685" t="s">
        <v>2</v>
      </c>
      <c r="K12" s="720">
        <v>316.46371399999981</v>
      </c>
      <c r="L12" s="720">
        <v>3846.0694820000003</v>
      </c>
      <c r="M12" s="720">
        <v>505.48655260000118</v>
      </c>
      <c r="N12" s="720">
        <v>4668.0197486000143</v>
      </c>
      <c r="O12" s="833"/>
      <c r="P12" s="708" t="s">
        <v>15</v>
      </c>
      <c r="Q12" s="708">
        <v>52.234765879999934</v>
      </c>
      <c r="R12" s="708">
        <v>2284.0427625999996</v>
      </c>
      <c r="S12" s="708">
        <v>60.730698330000038</v>
      </c>
      <c r="T12">
        <v>2397.0082268099986</v>
      </c>
    </row>
    <row r="13" spans="1:20" ht="19.5" customHeight="1">
      <c r="B13" s="29"/>
      <c r="C13" s="81">
        <f>+C12/E12</f>
        <v>0.62605763174559093</v>
      </c>
      <c r="D13" s="81">
        <f>D12/$F12</f>
        <v>0.82391885406086496</v>
      </c>
      <c r="E13" s="846">
        <f>E12/$F12</f>
        <v>0.10828714954592962</v>
      </c>
      <c r="F13" s="443"/>
      <c r="G13" s="82"/>
      <c r="J13" s="685" t="s">
        <v>3</v>
      </c>
      <c r="K13" s="720">
        <v>67.113345750000022</v>
      </c>
      <c r="L13" s="720">
        <v>115.16237850000012</v>
      </c>
      <c r="M13" s="720">
        <v>81.426246190000271</v>
      </c>
      <c r="N13" s="720">
        <v>263.70197043999923</v>
      </c>
      <c r="O13" s="833"/>
      <c r="P13" s="708" t="s">
        <v>5</v>
      </c>
      <c r="Q13" s="708">
        <v>170.99108180000098</v>
      </c>
      <c r="R13" s="708">
        <v>1836.6548574999997</v>
      </c>
      <c r="S13" s="708">
        <v>242.58637595000172</v>
      </c>
      <c r="T13">
        <v>2250.2323152500007</v>
      </c>
    </row>
    <row r="14" spans="1:20" ht="19.5" customHeight="1">
      <c r="B14" s="28" t="s">
        <v>3</v>
      </c>
      <c r="C14" s="86">
        <f>+K13</f>
        <v>67.113345750000022</v>
      </c>
      <c r="D14" s="86">
        <f>+L13</f>
        <v>115.16237850000012</v>
      </c>
      <c r="E14" s="446">
        <f>+M13</f>
        <v>81.426246190000271</v>
      </c>
      <c r="F14" s="442">
        <f>SUM(C14:E14)</f>
        <v>263.70197044000042</v>
      </c>
      <c r="G14" s="79">
        <f>(F14/F$57)*100</f>
        <v>0.6027326285925495</v>
      </c>
      <c r="I14" s="486"/>
      <c r="J14" s="685" t="s">
        <v>4</v>
      </c>
      <c r="K14" s="720">
        <v>107.79882447000014</v>
      </c>
      <c r="L14" s="720">
        <v>655.91452651999998</v>
      </c>
      <c r="M14" s="720">
        <v>175.45025212000073</v>
      </c>
      <c r="N14" s="720">
        <v>939.16360311000165</v>
      </c>
      <c r="O14" s="833"/>
      <c r="P14" s="708" t="s">
        <v>1</v>
      </c>
      <c r="Q14" s="708">
        <v>169.849795540001</v>
      </c>
      <c r="R14" s="708">
        <v>1561.7838565800005</v>
      </c>
      <c r="S14" s="708">
        <v>227.02948332999935</v>
      </c>
      <c r="T14">
        <v>1958.6631354499989</v>
      </c>
    </row>
    <row r="15" spans="1:20" ht="19.5" customHeight="1">
      <c r="B15" s="29"/>
      <c r="C15" s="81">
        <f>+C14/E14</f>
        <v>0.82422251903148669</v>
      </c>
      <c r="D15" s="81">
        <f>D14/$F14</f>
        <v>0.43671413720514002</v>
      </c>
      <c r="E15" s="846">
        <f>E14/$F14</f>
        <v>0.30878133392077561</v>
      </c>
      <c r="F15" s="443"/>
      <c r="G15" s="82"/>
      <c r="J15" s="685" t="s">
        <v>39</v>
      </c>
      <c r="K15" s="720">
        <v>377.64072460000114</v>
      </c>
      <c r="L15" s="720">
        <v>988.81029930000068</v>
      </c>
      <c r="M15" s="720">
        <v>435.25510780000053</v>
      </c>
      <c r="N15" s="720">
        <v>1801.7061317000018</v>
      </c>
      <c r="O15" s="833"/>
      <c r="P15" s="708" t="s">
        <v>39</v>
      </c>
      <c r="Q15" s="708">
        <v>377.64072460000114</v>
      </c>
      <c r="R15" s="708">
        <v>988.81029930000068</v>
      </c>
      <c r="S15" s="708">
        <v>435.25510780000053</v>
      </c>
      <c r="T15">
        <v>1801.7061317000018</v>
      </c>
    </row>
    <row r="16" spans="1:20" ht="19.5" customHeight="1">
      <c r="B16" s="28" t="s">
        <v>4</v>
      </c>
      <c r="C16" s="86">
        <f>+K14</f>
        <v>107.79882447000014</v>
      </c>
      <c r="D16" s="86">
        <f>+L14</f>
        <v>655.91452651999998</v>
      </c>
      <c r="E16" s="446">
        <f>+M14</f>
        <v>175.45025212000073</v>
      </c>
      <c r="F16" s="442">
        <f>SUM(C16:E16)</f>
        <v>939.16360311000085</v>
      </c>
      <c r="G16" s="79">
        <f>(F16/F$57)*100</f>
        <v>2.1466071953745081</v>
      </c>
      <c r="I16" s="486"/>
      <c r="J16" s="685" t="s">
        <v>5</v>
      </c>
      <c r="K16" s="720">
        <v>170.99108180000098</v>
      </c>
      <c r="L16" s="720">
        <v>1836.6548574999997</v>
      </c>
      <c r="M16" s="720">
        <v>242.58637595000172</v>
      </c>
      <c r="N16" s="720">
        <v>2250.2323152500007</v>
      </c>
      <c r="O16" s="833"/>
      <c r="P16" s="708" t="s">
        <v>10</v>
      </c>
      <c r="Q16" s="708">
        <v>451.82787442999768</v>
      </c>
      <c r="R16" s="708">
        <v>771.00610845000006</v>
      </c>
      <c r="S16" s="708">
        <v>456.55880440000004</v>
      </c>
      <c r="T16">
        <v>1679.3927872799998</v>
      </c>
    </row>
    <row r="17" spans="2:20" ht="19.5" customHeight="1">
      <c r="B17" s="29"/>
      <c r="C17" s="81">
        <f>+C16/E16</f>
        <v>0.61441247970547341</v>
      </c>
      <c r="D17" s="81">
        <f>D16/$F16</f>
        <v>0.69840283881100862</v>
      </c>
      <c r="E17" s="846">
        <f>E16/$F16</f>
        <v>0.1868154297494117</v>
      </c>
      <c r="F17" s="443"/>
      <c r="G17" s="82"/>
      <c r="J17" s="685" t="s">
        <v>6</v>
      </c>
      <c r="K17" s="720">
        <v>26.187931900000226</v>
      </c>
      <c r="L17" s="720">
        <v>92.330768399999982</v>
      </c>
      <c r="M17" s="720">
        <v>25.018090159999922</v>
      </c>
      <c r="N17" s="720">
        <v>143.53679046000016</v>
      </c>
      <c r="O17" s="833"/>
      <c r="P17" s="708" t="s">
        <v>17</v>
      </c>
      <c r="Q17" s="708">
        <v>453.73779114000047</v>
      </c>
      <c r="R17" s="708">
        <v>781.91846506000002</v>
      </c>
      <c r="S17" s="708">
        <v>410.65773657000091</v>
      </c>
      <c r="T17">
        <v>1646.313992769997</v>
      </c>
    </row>
    <row r="18" spans="2:20" ht="19.5" customHeight="1">
      <c r="B18" s="28" t="s">
        <v>39</v>
      </c>
      <c r="C18" s="86">
        <f>+K15</f>
        <v>377.64072460000114</v>
      </c>
      <c r="D18" s="86">
        <f>+L15</f>
        <v>988.81029930000068</v>
      </c>
      <c r="E18" s="446">
        <f>+M15</f>
        <v>435.25510780000053</v>
      </c>
      <c r="F18" s="442">
        <f>SUM(C18:E18)</f>
        <v>1801.7061317000025</v>
      </c>
      <c r="G18" s="79">
        <f>(F18/F$57)*100</f>
        <v>4.1180847867723465</v>
      </c>
      <c r="I18" s="486"/>
      <c r="J18" s="685" t="s">
        <v>61</v>
      </c>
      <c r="K18" s="720">
        <v>69.102570470000273</v>
      </c>
      <c r="L18" s="720">
        <v>21.577230900000011</v>
      </c>
      <c r="M18" s="720">
        <v>98.78365093999993</v>
      </c>
      <c r="N18" s="720">
        <v>189.46345231000134</v>
      </c>
      <c r="O18" s="833"/>
      <c r="P18" s="708" t="s">
        <v>47</v>
      </c>
      <c r="Q18" s="708">
        <v>175.65168472999756</v>
      </c>
      <c r="R18" s="708">
        <v>1080.1933603000002</v>
      </c>
      <c r="S18" s="708">
        <v>220.92635486000012</v>
      </c>
      <c r="T18">
        <v>1476.7713998900033</v>
      </c>
    </row>
    <row r="19" spans="2:20" ht="19.5" customHeight="1">
      <c r="B19" s="29"/>
      <c r="C19" s="81">
        <f>+C18/E18</f>
        <v>0.86763077062734173</v>
      </c>
      <c r="D19" s="81">
        <f>D18/$F18</f>
        <v>0.54881885669501895</v>
      </c>
      <c r="E19" s="846">
        <f>E18/$F18</f>
        <v>0.24157941194844851</v>
      </c>
      <c r="F19" s="443"/>
      <c r="G19" s="82"/>
      <c r="J19" s="685" t="s">
        <v>8</v>
      </c>
      <c r="K19" s="720">
        <v>248.60834979999993</v>
      </c>
      <c r="L19" s="720">
        <v>2092.1322903000014</v>
      </c>
      <c r="M19" s="720">
        <v>278.35417530000075</v>
      </c>
      <c r="N19" s="720">
        <v>2619.0948153999975</v>
      </c>
      <c r="O19" s="833"/>
      <c r="P19" s="708" t="s">
        <v>24</v>
      </c>
      <c r="Q19" s="708">
        <v>32.449910999999972</v>
      </c>
      <c r="R19" s="708">
        <v>1128.1123593999998</v>
      </c>
      <c r="S19" s="708">
        <v>54.502853100000031</v>
      </c>
      <c r="T19">
        <v>1215.0651234999993</v>
      </c>
    </row>
    <row r="20" spans="2:20" ht="19.5" customHeight="1">
      <c r="B20" s="28" t="s">
        <v>5</v>
      </c>
      <c r="C20" s="86">
        <f>+K16</f>
        <v>170.99108180000098</v>
      </c>
      <c r="D20" s="86">
        <f>+L16</f>
        <v>1836.6548574999997</v>
      </c>
      <c r="E20" s="446">
        <f>+M16</f>
        <v>242.58637595000172</v>
      </c>
      <c r="F20" s="442">
        <f>SUM(C20:E20)</f>
        <v>2250.2323152500026</v>
      </c>
      <c r="G20" s="79">
        <f>(F20/F$57)*100</f>
        <v>5.1432624339192277</v>
      </c>
      <c r="J20" s="685" t="s">
        <v>47</v>
      </c>
      <c r="K20" s="720">
        <v>175.65168472999756</v>
      </c>
      <c r="L20" s="720">
        <v>1080.1933603000002</v>
      </c>
      <c r="M20" s="720">
        <v>220.92635486000012</v>
      </c>
      <c r="N20" s="720">
        <v>1476.7713998900033</v>
      </c>
      <c r="O20" s="833"/>
      <c r="P20" s="708" t="s">
        <v>16</v>
      </c>
      <c r="Q20" s="708">
        <v>33.125053499999972</v>
      </c>
      <c r="R20" s="708">
        <v>902.8082261000003</v>
      </c>
      <c r="S20" s="708">
        <v>31.443550110000039</v>
      </c>
      <c r="T20">
        <v>967.37682971000049</v>
      </c>
    </row>
    <row r="21" spans="2:20" ht="19.5" customHeight="1">
      <c r="B21" s="29"/>
      <c r="C21" s="81">
        <f>+C20/E20</f>
        <v>0.70486679695170973</v>
      </c>
      <c r="D21" s="81">
        <f>D20/$F20</f>
        <v>0.81620677343083392</v>
      </c>
      <c r="E21" s="846">
        <f>E20/$F20</f>
        <v>0.10780503608715182</v>
      </c>
      <c r="F21" s="443"/>
      <c r="G21" s="82"/>
      <c r="J21" s="685" t="s">
        <v>10</v>
      </c>
      <c r="K21" s="720">
        <v>451.82787442999768</v>
      </c>
      <c r="L21" s="720">
        <v>771.00610845000006</v>
      </c>
      <c r="M21" s="720">
        <v>456.55880440000004</v>
      </c>
      <c r="N21" s="720">
        <v>1679.3927872799998</v>
      </c>
      <c r="O21" s="833"/>
      <c r="P21" s="708" t="s">
        <v>4</v>
      </c>
      <c r="Q21" s="708">
        <v>107.79882447000014</v>
      </c>
      <c r="R21" s="708">
        <v>655.91452651999998</v>
      </c>
      <c r="S21" s="708">
        <v>175.45025212000073</v>
      </c>
      <c r="T21">
        <v>939.16360311000165</v>
      </c>
    </row>
    <row r="22" spans="2:20" ht="19.5" customHeight="1">
      <c r="B22" s="28" t="s">
        <v>6</v>
      </c>
      <c r="C22" s="86">
        <f>+K17</f>
        <v>26.187931900000226</v>
      </c>
      <c r="D22" s="86">
        <f>+L17</f>
        <v>92.330768399999982</v>
      </c>
      <c r="E22" s="446">
        <f>+M17</f>
        <v>25.018090159999922</v>
      </c>
      <c r="F22" s="442">
        <f>SUM(C22:E22)</f>
        <v>143.53679046000013</v>
      </c>
      <c r="G22" s="79">
        <f>(F22/F$57)*100</f>
        <v>0.32807607341477296</v>
      </c>
      <c r="I22" s="486"/>
      <c r="J22" s="685" t="s">
        <v>11</v>
      </c>
      <c r="K22" s="720">
        <v>306.29564688999972</v>
      </c>
      <c r="L22" s="720">
        <v>250.73063829000031</v>
      </c>
      <c r="M22" s="720">
        <v>321.03518892000017</v>
      </c>
      <c r="N22" s="720">
        <v>878.06147409999812</v>
      </c>
      <c r="O22" s="833"/>
      <c r="P22" s="708" t="s">
        <v>11</v>
      </c>
      <c r="Q22" s="708">
        <v>306.29564688999972</v>
      </c>
      <c r="R22" s="708">
        <v>250.73063829000031</v>
      </c>
      <c r="S22" s="708">
        <v>321.03518892000017</v>
      </c>
      <c r="T22">
        <v>878.06147409999812</v>
      </c>
    </row>
    <row r="23" spans="2:20" ht="19.5" customHeight="1">
      <c r="B23" s="29"/>
      <c r="C23" s="81">
        <f>+C22/E22</f>
        <v>1.0467598338849502</v>
      </c>
      <c r="D23" s="81">
        <f>D22/$F22</f>
        <v>0.64325507142874361</v>
      </c>
      <c r="E23" s="846">
        <f>E22/$F22</f>
        <v>0.174297405423537</v>
      </c>
      <c r="F23" s="443"/>
      <c r="G23" s="82"/>
      <c r="J23" s="685" t="s">
        <v>12</v>
      </c>
      <c r="K23" s="720">
        <v>4415.1726593500171</v>
      </c>
      <c r="L23" s="720">
        <v>6225.0114221299873</v>
      </c>
      <c r="M23" s="720">
        <v>5746.5919567100036</v>
      </c>
      <c r="N23" s="720">
        <v>16386.776038189837</v>
      </c>
      <c r="O23" s="833"/>
      <c r="P23" s="708" t="s">
        <v>18</v>
      </c>
      <c r="Q23" s="708">
        <v>122.57398289000126</v>
      </c>
      <c r="R23" s="708">
        <v>340.26423750000009</v>
      </c>
      <c r="S23" s="708">
        <v>151.9842727200004</v>
      </c>
      <c r="T23">
        <v>614.82249310999703</v>
      </c>
    </row>
    <row r="24" spans="2:20" ht="19.5" customHeight="1">
      <c r="B24" s="28" t="s">
        <v>61</v>
      </c>
      <c r="C24" s="86">
        <f>+K18</f>
        <v>69.102570470000273</v>
      </c>
      <c r="D24" s="86">
        <f>+L18</f>
        <v>21.577230900000011</v>
      </c>
      <c r="E24" s="446">
        <f>+M18</f>
        <v>98.78365093999993</v>
      </c>
      <c r="F24" s="442">
        <f>SUM(C24:E24)</f>
        <v>189.46345231000021</v>
      </c>
      <c r="G24" s="79">
        <f>(F24/F$57)*100</f>
        <v>0.43304873468515981</v>
      </c>
      <c r="I24" s="486"/>
      <c r="J24" s="685" t="s">
        <v>13</v>
      </c>
      <c r="K24" s="720">
        <v>108.95954409999976</v>
      </c>
      <c r="L24" s="720">
        <v>32.54375740000004</v>
      </c>
      <c r="M24" s="720">
        <v>206.20236549999947</v>
      </c>
      <c r="N24" s="720">
        <v>347.70566699999944</v>
      </c>
      <c r="O24" s="833"/>
      <c r="P24" s="708" t="s">
        <v>13</v>
      </c>
      <c r="Q24" s="708">
        <v>108.95954409999976</v>
      </c>
      <c r="R24" s="708">
        <v>32.54375740000004</v>
      </c>
      <c r="S24" s="708">
        <v>206.20236549999947</v>
      </c>
      <c r="T24">
        <v>347.70566699999944</v>
      </c>
    </row>
    <row r="25" spans="2:20" ht="19.5" customHeight="1">
      <c r="B25" s="29"/>
      <c r="C25" s="81">
        <f>+C24/E24</f>
        <v>0.69953448584292954</v>
      </c>
      <c r="D25" s="81">
        <f>D24/$F24</f>
        <v>0.1138859797861982</v>
      </c>
      <c r="E25" s="846">
        <f>E24/$F24</f>
        <v>0.52138631348472453</v>
      </c>
      <c r="F25" s="443"/>
      <c r="G25" s="82"/>
      <c r="J25" s="685" t="s">
        <v>14</v>
      </c>
      <c r="K25" s="720">
        <v>41.475153799999752</v>
      </c>
      <c r="L25" s="720">
        <v>12.350692800000024</v>
      </c>
      <c r="M25" s="720">
        <v>44.158514799999935</v>
      </c>
      <c r="N25" s="720">
        <v>97.984361399999742</v>
      </c>
      <c r="O25" s="833"/>
      <c r="P25" s="708" t="s">
        <v>71</v>
      </c>
      <c r="Q25" s="708">
        <v>111.48094400000078</v>
      </c>
      <c r="R25" s="708">
        <v>61.300095099999801</v>
      </c>
      <c r="S25" s="708">
        <v>135.93479990000043</v>
      </c>
      <c r="T25">
        <v>308.71583899999484</v>
      </c>
    </row>
    <row r="26" spans="2:20" ht="19.5" customHeight="1">
      <c r="B26" s="28" t="s">
        <v>8</v>
      </c>
      <c r="C26" s="86">
        <f>+K19</f>
        <v>248.60834979999993</v>
      </c>
      <c r="D26" s="86">
        <f>+L19</f>
        <v>2092.1322903000014</v>
      </c>
      <c r="E26" s="446">
        <f>+M19</f>
        <v>278.35417530000075</v>
      </c>
      <c r="F26" s="442">
        <f>SUM(C26:E26)</f>
        <v>2619.0948154000021</v>
      </c>
      <c r="G26" s="79">
        <f>(F26/F$57)*100</f>
        <v>5.9863561124900295</v>
      </c>
      <c r="J26" s="685" t="s">
        <v>15</v>
      </c>
      <c r="K26" s="720">
        <v>52.234765879999934</v>
      </c>
      <c r="L26" s="720">
        <v>2284.0427625999996</v>
      </c>
      <c r="M26" s="720">
        <v>60.730698330000038</v>
      </c>
      <c r="N26" s="720">
        <v>2397.0082268099986</v>
      </c>
      <c r="O26" s="833"/>
      <c r="P26" s="708" t="s">
        <v>22</v>
      </c>
      <c r="Q26" s="708">
        <v>117.31946569999958</v>
      </c>
      <c r="R26" s="708">
        <v>60.828939600000076</v>
      </c>
      <c r="S26" s="708">
        <v>129.72180170000027</v>
      </c>
      <c r="T26">
        <v>307.87020699999965</v>
      </c>
    </row>
    <row r="27" spans="2:20" ht="19.5" customHeight="1">
      <c r="B27" s="29"/>
      <c r="C27" s="81">
        <f>+C26/E26</f>
        <v>0.8931367727179168</v>
      </c>
      <c r="D27" s="81">
        <f>D26/$F26</f>
        <v>0.79879975249406154</v>
      </c>
      <c r="E27" s="846">
        <f>E26/$F26</f>
        <v>0.1062787699258948</v>
      </c>
      <c r="F27" s="443"/>
      <c r="G27" s="82"/>
      <c r="I27" s="486"/>
      <c r="J27" s="685" t="s">
        <v>16</v>
      </c>
      <c r="K27" s="720">
        <v>33.125053499999972</v>
      </c>
      <c r="L27" s="720">
        <v>902.8082261000003</v>
      </c>
      <c r="M27" s="720">
        <v>31.443550110000039</v>
      </c>
      <c r="N27" s="720">
        <v>967.37682971000049</v>
      </c>
      <c r="O27" s="833"/>
      <c r="P27" s="708" t="s">
        <v>20</v>
      </c>
      <c r="Q27" s="708">
        <v>89.26673382999995</v>
      </c>
      <c r="R27" s="708">
        <v>88.385407499999985</v>
      </c>
      <c r="S27" s="708">
        <v>114.47052661000014</v>
      </c>
      <c r="T27">
        <v>292.12266794000107</v>
      </c>
    </row>
    <row r="28" spans="2:20" ht="19.5" customHeight="1">
      <c r="B28" s="28" t="s">
        <v>47</v>
      </c>
      <c r="C28" s="86">
        <f>+K20</f>
        <v>175.65168472999756</v>
      </c>
      <c r="D28" s="86">
        <f>+L20</f>
        <v>1080.1933603000002</v>
      </c>
      <c r="E28" s="446">
        <f>+M20</f>
        <v>220.92635486000012</v>
      </c>
      <c r="F28" s="442">
        <f>SUM(C28:E28)</f>
        <v>1476.7713998899981</v>
      </c>
      <c r="G28" s="79">
        <f>(F28/F$57)*100</f>
        <v>3.375394981694003</v>
      </c>
      <c r="J28" s="685" t="s">
        <v>17</v>
      </c>
      <c r="K28" s="720">
        <v>453.73779114000047</v>
      </c>
      <c r="L28" s="720">
        <v>781.91846506000002</v>
      </c>
      <c r="M28" s="720">
        <v>410.65773657000091</v>
      </c>
      <c r="N28" s="720">
        <v>1646.313992769997</v>
      </c>
      <c r="O28" s="833"/>
      <c r="P28" s="708" t="s">
        <v>3</v>
      </c>
      <c r="Q28" s="708">
        <v>67.113345750000022</v>
      </c>
      <c r="R28" s="708">
        <v>115.16237850000012</v>
      </c>
      <c r="S28" s="708">
        <v>81.426246190000271</v>
      </c>
      <c r="T28">
        <v>263.70197043999923</v>
      </c>
    </row>
    <row r="29" spans="2:20" ht="19.5" customHeight="1">
      <c r="B29" s="29"/>
      <c r="C29" s="81">
        <f>+C28/E28</f>
        <v>0.79506894884183066</v>
      </c>
      <c r="D29" s="81">
        <f>D28/$F28</f>
        <v>0.7314560401023894</v>
      </c>
      <c r="E29" s="846">
        <f>E28/$F28</f>
        <v>0.14960091648338836</v>
      </c>
      <c r="F29" s="443"/>
      <c r="G29" s="82"/>
      <c r="I29" s="486"/>
      <c r="J29" s="685" t="s">
        <v>18</v>
      </c>
      <c r="K29" s="720">
        <v>122.57398289000126</v>
      </c>
      <c r="L29" s="720">
        <v>340.26423750000009</v>
      </c>
      <c r="M29" s="720">
        <v>151.9842727200004</v>
      </c>
      <c r="N29" s="720">
        <v>614.82249310999703</v>
      </c>
      <c r="O29" s="833"/>
      <c r="P29" s="708" t="s">
        <v>21</v>
      </c>
      <c r="Q29" s="708">
        <v>73.81949903000023</v>
      </c>
      <c r="R29" s="708">
        <v>95.445371620000031</v>
      </c>
      <c r="S29" s="708">
        <v>51.268352709999881</v>
      </c>
      <c r="T29">
        <v>220.53322336000059</v>
      </c>
    </row>
    <row r="30" spans="2:20" ht="19.5" customHeight="1">
      <c r="B30" s="28" t="s">
        <v>10</v>
      </c>
      <c r="C30" s="86">
        <f>+K21</f>
        <v>451.82787442999768</v>
      </c>
      <c r="D30" s="86">
        <f>+L21</f>
        <v>771.00610845000006</v>
      </c>
      <c r="E30" s="446">
        <f>+M21</f>
        <v>456.55880440000004</v>
      </c>
      <c r="F30" s="442">
        <f>SUM(C30:E30)</f>
        <v>1679.3927872799977</v>
      </c>
      <c r="G30" s="79">
        <f>(F30/F$57)*100</f>
        <v>3.8385182614589182</v>
      </c>
      <c r="J30" s="685" t="s">
        <v>71</v>
      </c>
      <c r="K30" s="720">
        <v>111.48094400000078</v>
      </c>
      <c r="L30" s="720">
        <v>61.300095099999801</v>
      </c>
      <c r="M30" s="720">
        <v>135.93479990000043</v>
      </c>
      <c r="N30" s="720">
        <v>308.71583899999484</v>
      </c>
      <c r="O30" s="833"/>
      <c r="P30" s="708" t="s">
        <v>61</v>
      </c>
      <c r="Q30" s="708">
        <v>69.102570470000273</v>
      </c>
      <c r="R30" s="708">
        <v>21.577230900000011</v>
      </c>
      <c r="S30" s="708">
        <v>98.78365093999993</v>
      </c>
      <c r="T30">
        <v>189.46345231000134</v>
      </c>
    </row>
    <row r="31" spans="2:20" ht="19.5" customHeight="1">
      <c r="B31" s="29"/>
      <c r="C31" s="81">
        <f>+C30/E30</f>
        <v>0.98963785185082642</v>
      </c>
      <c r="D31" s="81">
        <f>D30/$F30</f>
        <v>0.45909814207237848</v>
      </c>
      <c r="E31" s="846">
        <f>E30/$F30</f>
        <v>0.27185945292730379</v>
      </c>
      <c r="F31" s="443"/>
      <c r="G31" s="82"/>
      <c r="I31" s="486"/>
      <c r="J31" s="685" t="s">
        <v>20</v>
      </c>
      <c r="K31" s="720">
        <v>89.26673382999995</v>
      </c>
      <c r="L31" s="720">
        <v>88.385407499999985</v>
      </c>
      <c r="M31" s="720">
        <v>114.47052661000014</v>
      </c>
      <c r="N31" s="720">
        <v>292.12266794000107</v>
      </c>
      <c r="O31" s="833"/>
      <c r="P31" s="708" t="s">
        <v>6</v>
      </c>
      <c r="Q31" s="708">
        <v>26.187931900000226</v>
      </c>
      <c r="R31" s="708">
        <v>92.330768399999982</v>
      </c>
      <c r="S31" s="708">
        <v>25.018090159999922</v>
      </c>
      <c r="T31">
        <v>143.53679046000016</v>
      </c>
    </row>
    <row r="32" spans="2:20" ht="19.5" customHeight="1">
      <c r="B32" s="28" t="s">
        <v>11</v>
      </c>
      <c r="C32" s="86">
        <f>+K22</f>
        <v>306.29564688999972</v>
      </c>
      <c r="D32" s="86">
        <f>+L22</f>
        <v>250.73063829000031</v>
      </c>
      <c r="E32" s="446">
        <f>+M22</f>
        <v>321.03518892000017</v>
      </c>
      <c r="F32" s="442">
        <f>SUM(C32:E32)</f>
        <v>878.06147410000017</v>
      </c>
      <c r="G32" s="79">
        <f>(F32/F$57)*100</f>
        <v>2.0069485998420249</v>
      </c>
      <c r="I32" s="486"/>
      <c r="J32" s="685" t="s">
        <v>21</v>
      </c>
      <c r="K32" s="720">
        <v>73.81949903000023</v>
      </c>
      <c r="L32" s="720">
        <v>95.445371620000031</v>
      </c>
      <c r="M32" s="720">
        <v>51.268352709999881</v>
      </c>
      <c r="N32" s="720">
        <v>220.53322336000059</v>
      </c>
      <c r="O32" s="833"/>
      <c r="P32" s="708" t="s">
        <v>14</v>
      </c>
      <c r="Q32" s="708">
        <v>41.475153799999752</v>
      </c>
      <c r="R32" s="708">
        <v>12.350692800000024</v>
      </c>
      <c r="S32" s="708">
        <v>44.158514799999935</v>
      </c>
      <c r="T32">
        <v>97.984361399999742</v>
      </c>
    </row>
    <row r="33" spans="2:20" ht="19.5" customHeight="1">
      <c r="B33" s="29"/>
      <c r="C33" s="81">
        <f>+C32/E32</f>
        <v>0.95408745664428252</v>
      </c>
      <c r="D33" s="81">
        <f>D32/$F32</f>
        <v>0.28555020996336899</v>
      </c>
      <c r="E33" s="846">
        <f>E32/$F32</f>
        <v>0.36561812400328397</v>
      </c>
      <c r="F33" s="443"/>
      <c r="G33" s="82"/>
      <c r="J33" s="685" t="s">
        <v>22</v>
      </c>
      <c r="K33" s="720">
        <v>117.31946569999958</v>
      </c>
      <c r="L33" s="720">
        <v>60.828939600000076</v>
      </c>
      <c r="M33" s="720">
        <v>129.72180170000027</v>
      </c>
      <c r="N33" s="720">
        <v>307.87020699999965</v>
      </c>
      <c r="O33" s="833"/>
      <c r="P33" s="708" t="s">
        <v>0</v>
      </c>
      <c r="Q33" s="708">
        <v>18.557455819999984</v>
      </c>
      <c r="R33" s="708">
        <v>7.6641440900000086</v>
      </c>
      <c r="S33" s="708">
        <v>54.745474459999855</v>
      </c>
      <c r="T33">
        <v>80.967074369999651</v>
      </c>
    </row>
    <row r="34" spans="2:20" ht="19.5" customHeight="1">
      <c r="B34" s="28" t="s">
        <v>12</v>
      </c>
      <c r="C34" s="86">
        <f>+K23</f>
        <v>4415.1726593500171</v>
      </c>
      <c r="D34" s="86">
        <f>+L23</f>
        <v>6225.0114221299873</v>
      </c>
      <c r="E34" s="446">
        <f>+M23</f>
        <v>5746.5919567100036</v>
      </c>
      <c r="F34" s="442">
        <f>SUM(C34:E34)</f>
        <v>16386.776038190008</v>
      </c>
      <c r="G34" s="79">
        <f>(F34/F$57)*100</f>
        <v>37.454572596388417</v>
      </c>
      <c r="I34" s="486"/>
      <c r="J34" s="685" t="s">
        <v>54</v>
      </c>
      <c r="K34" s="720">
        <v>8157.7045044199267</v>
      </c>
      <c r="L34" s="720">
        <v>25333.041677939938</v>
      </c>
      <c r="M34" s="720">
        <v>10260.323185790099</v>
      </c>
      <c r="N34" s="720">
        <v>43751.069368148783</v>
      </c>
      <c r="O34" s="833"/>
    </row>
    <row r="35" spans="2:20" ht="19.5" customHeight="1">
      <c r="B35" s="29"/>
      <c r="C35" s="81">
        <f>+C34/E34</f>
        <v>0.76831149533675247</v>
      </c>
      <c r="D35" s="81">
        <f>D34/$F34</f>
        <v>0.37988017945826319</v>
      </c>
      <c r="E35" s="846">
        <f>E34/$F34</f>
        <v>0.35068471939308571</v>
      </c>
      <c r="F35" s="443"/>
      <c r="G35" s="82"/>
      <c r="J35" s="471"/>
      <c r="K35" s="855">
        <f>+C57</f>
        <v>8157.7045044200177</v>
      </c>
      <c r="L35" s="855">
        <f t="shared" ref="L35:N35" si="0">+D57</f>
        <v>25333.041677939989</v>
      </c>
      <c r="M35" s="855">
        <f t="shared" si="0"/>
        <v>10260.32318579001</v>
      </c>
      <c r="N35" s="855">
        <f t="shared" si="0"/>
        <v>43751.069368150027</v>
      </c>
      <c r="O35" s="471"/>
      <c r="P35" s="471"/>
    </row>
    <row r="36" spans="2:20" ht="19.5" customHeight="1">
      <c r="B36" s="28" t="s">
        <v>13</v>
      </c>
      <c r="C36" s="86">
        <f>+K24</f>
        <v>108.95954409999976</v>
      </c>
      <c r="D36" s="86">
        <f>+L24</f>
        <v>32.54375740000004</v>
      </c>
      <c r="E36" s="446">
        <f>+M24</f>
        <v>206.20236549999947</v>
      </c>
      <c r="F36" s="442">
        <f>SUM(C36:E36)</f>
        <v>347.70566699999927</v>
      </c>
      <c r="G36" s="79">
        <f>(F36/F$57)*100</f>
        <v>0.79473638478222575</v>
      </c>
      <c r="I36" s="486"/>
      <c r="J36" s="486"/>
      <c r="K36" s="486">
        <f>+K34-K35</f>
        <v>-9.0949470177292824E-11</v>
      </c>
      <c r="L36" s="486">
        <f t="shared" ref="L36:N36" si="1">+L34-L35</f>
        <v>-5.0931703299283981E-11</v>
      </c>
      <c r="M36" s="486">
        <f t="shared" si="1"/>
        <v>8.9130480773746967E-11</v>
      </c>
      <c r="N36" s="486">
        <f t="shared" si="1"/>
        <v>-1.2441887520253658E-9</v>
      </c>
      <c r="O36" s="486"/>
      <c r="P36" s="486"/>
    </row>
    <row r="37" spans="2:20" ht="19.5" customHeight="1">
      <c r="B37" s="29"/>
      <c r="C37" s="81">
        <f>+C36/E36</f>
        <v>0.52841073784868897</v>
      </c>
      <c r="D37" s="81">
        <f>D36/$F36</f>
        <v>9.3595706048702709E-2</v>
      </c>
      <c r="E37" s="846">
        <f>E36/$F36</f>
        <v>0.59303711463523523</v>
      </c>
      <c r="F37" s="443"/>
      <c r="G37" s="82"/>
      <c r="J37" s="471"/>
      <c r="K37" s="486"/>
      <c r="L37" s="471"/>
      <c r="M37" s="471"/>
      <c r="N37" s="471"/>
      <c r="O37" s="471"/>
    </row>
    <row r="38" spans="2:20" ht="19.5" customHeight="1">
      <c r="B38" s="28" t="s">
        <v>14</v>
      </c>
      <c r="C38" s="86">
        <f>+K25</f>
        <v>41.475153799999752</v>
      </c>
      <c r="D38" s="86">
        <f>+L25</f>
        <v>12.350692800000024</v>
      </c>
      <c r="E38" s="446">
        <f>+M25</f>
        <v>44.158514799999935</v>
      </c>
      <c r="F38" s="442">
        <f>SUM(C38:E38)</f>
        <v>97.984361399999713</v>
      </c>
      <c r="G38" s="79">
        <f>(F38/F$57)*100</f>
        <v>0.22395878047115925</v>
      </c>
      <c r="I38" s="486"/>
      <c r="J38" s="486"/>
      <c r="K38" s="486"/>
      <c r="L38" s="471"/>
      <c r="M38" s="471"/>
      <c r="N38" s="471"/>
      <c r="O38" s="471"/>
    </row>
    <row r="39" spans="2:20" ht="19.5" customHeight="1">
      <c r="B39" s="29"/>
      <c r="C39" s="81">
        <f>+C38/E38</f>
        <v>0.93923344088555749</v>
      </c>
      <c r="D39" s="81">
        <f>D38/$F38</f>
        <v>0.12604759191705117</v>
      </c>
      <c r="E39" s="846">
        <f>E38/$F38</f>
        <v>0.45066900645228947</v>
      </c>
      <c r="F39" s="443"/>
      <c r="G39" s="82"/>
      <c r="K39" s="723"/>
    </row>
    <row r="40" spans="2:20" ht="19.5" customHeight="1">
      <c r="B40" s="28" t="s">
        <v>15</v>
      </c>
      <c r="C40" s="86">
        <f>+K26</f>
        <v>52.234765879999934</v>
      </c>
      <c r="D40" s="86">
        <f>+L26</f>
        <v>2284.0427625999996</v>
      </c>
      <c r="E40" s="446">
        <f>+M26</f>
        <v>60.730698330000038</v>
      </c>
      <c r="F40" s="442">
        <f>SUM(C40:E40)</f>
        <v>2397.0082268099995</v>
      </c>
      <c r="G40" s="79">
        <f>(F40/F$57)*100</f>
        <v>5.4787420317432911</v>
      </c>
      <c r="I40" s="486"/>
      <c r="J40" s="723"/>
      <c r="K40" s="723"/>
    </row>
    <row r="41" spans="2:20" ht="19.5" customHeight="1">
      <c r="B41" s="29"/>
      <c r="C41" s="81">
        <f>+C40/E40</f>
        <v>0.86010481216872092</v>
      </c>
      <c r="D41" s="81">
        <f>D40/$F40</f>
        <v>0.95287230851087346</v>
      </c>
      <c r="E41" s="846">
        <f>E40/$F40</f>
        <v>2.5336040840720025E-2</v>
      </c>
      <c r="F41" s="443"/>
      <c r="G41" s="82"/>
      <c r="K41" s="723"/>
    </row>
    <row r="42" spans="2:20" ht="19.5" customHeight="1">
      <c r="B42" s="28" t="s">
        <v>16</v>
      </c>
      <c r="C42" s="86">
        <f>+K27</f>
        <v>33.125053499999972</v>
      </c>
      <c r="D42" s="86">
        <f>+L27</f>
        <v>902.8082261000003</v>
      </c>
      <c r="E42" s="446">
        <f>+M27</f>
        <v>31.443550110000039</v>
      </c>
      <c r="F42" s="442">
        <f>SUM(C42:E42)</f>
        <v>967.37682971000027</v>
      </c>
      <c r="G42" s="79">
        <f>(F42/F$57)*100</f>
        <v>2.2110929942531481</v>
      </c>
      <c r="I42" s="486"/>
      <c r="J42" s="723"/>
      <c r="K42" s="723"/>
    </row>
    <row r="43" spans="2:20" ht="19.5" customHeight="1">
      <c r="B43" s="29"/>
      <c r="C43" s="81">
        <f>+C42/E42</f>
        <v>1.0534768938023051</v>
      </c>
      <c r="D43" s="81">
        <f>D42/$F42</f>
        <v>0.93325392791415496</v>
      </c>
      <c r="E43" s="846">
        <f>E42/$F42</f>
        <v>3.2503931399128272E-2</v>
      </c>
      <c r="F43" s="443"/>
      <c r="G43" s="82"/>
      <c r="K43" s="723"/>
    </row>
    <row r="44" spans="2:20" ht="19.5" customHeight="1">
      <c r="B44" s="28" t="s">
        <v>17</v>
      </c>
      <c r="C44" s="86">
        <f>+K28</f>
        <v>453.73779114000047</v>
      </c>
      <c r="D44" s="86">
        <f>+L28</f>
        <v>781.91846506000002</v>
      </c>
      <c r="E44" s="446">
        <f>+M28</f>
        <v>410.65773657000091</v>
      </c>
      <c r="F44" s="442">
        <f>SUM(C44:E44)</f>
        <v>1646.3139927700013</v>
      </c>
      <c r="G44" s="79">
        <f>(F44/F$57)*100</f>
        <v>3.7629114363282001</v>
      </c>
      <c r="I44" s="486"/>
      <c r="J44" s="723"/>
      <c r="K44" s="723"/>
    </row>
    <row r="45" spans="2:20" ht="19.5" customHeight="1">
      <c r="B45" s="29"/>
      <c r="C45" s="81">
        <f>+C44/E44</f>
        <v>1.1049050114818819</v>
      </c>
      <c r="D45" s="81">
        <f>D44/$F44</f>
        <v>0.4749509926380357</v>
      </c>
      <c r="E45" s="846">
        <f>E44/$F44</f>
        <v>0.2494407132378495</v>
      </c>
      <c r="F45" s="443"/>
      <c r="G45" s="82"/>
      <c r="K45" s="723"/>
    </row>
    <row r="46" spans="2:20" ht="19.5" customHeight="1">
      <c r="B46" s="28" t="s">
        <v>18</v>
      </c>
      <c r="C46" s="86">
        <f>+K29</f>
        <v>122.57398289000126</v>
      </c>
      <c r="D46" s="86">
        <f>+L29</f>
        <v>340.26423750000009</v>
      </c>
      <c r="E46" s="446">
        <f>+M29</f>
        <v>151.9842727200004</v>
      </c>
      <c r="F46" s="442">
        <f>SUM(C46:E46)</f>
        <v>614.8224931100018</v>
      </c>
      <c r="G46" s="79">
        <f>(F46/F$57)*100</f>
        <v>1.4052742069833413</v>
      </c>
      <c r="I46" s="486"/>
      <c r="J46" s="723"/>
      <c r="K46" s="723"/>
    </row>
    <row r="47" spans="2:20" ht="19.5" customHeight="1">
      <c r="B47" s="29"/>
      <c r="C47" s="81">
        <f>+C46/E46</f>
        <v>0.80649122896958214</v>
      </c>
      <c r="D47" s="81">
        <f>D46/$F46</f>
        <v>0.55343492034394592</v>
      </c>
      <c r="E47" s="846">
        <f>E46/$F46</f>
        <v>0.24720024791416981</v>
      </c>
      <c r="F47" s="443"/>
      <c r="G47" s="82"/>
      <c r="K47" s="723"/>
    </row>
    <row r="48" spans="2:20" ht="19.5" customHeight="1">
      <c r="B48" s="28" t="s">
        <v>71</v>
      </c>
      <c r="C48" s="86">
        <f>+K30</f>
        <v>111.48094400000078</v>
      </c>
      <c r="D48" s="86">
        <f>+L30</f>
        <v>61.300095099999801</v>
      </c>
      <c r="E48" s="446">
        <f>+M30</f>
        <v>135.93479990000043</v>
      </c>
      <c r="F48" s="442">
        <f>SUM(C48:E48)</f>
        <v>308.71583900000098</v>
      </c>
      <c r="G48" s="79">
        <f>(F48/F$57)*100</f>
        <v>0.70561895619570947</v>
      </c>
      <c r="I48" s="486"/>
      <c r="J48" s="723"/>
      <c r="K48" s="723"/>
    </row>
    <row r="49" spans="2:11" ht="19.5" customHeight="1">
      <c r="B49" s="29"/>
      <c r="C49" s="81">
        <f>+C48/E48</f>
        <v>0.82010599259358918</v>
      </c>
      <c r="D49" s="81">
        <f>D48/$F48</f>
        <v>0.19856478792459886</v>
      </c>
      <c r="E49" s="846">
        <f>E48/$F48</f>
        <v>0.44032337420821482</v>
      </c>
      <c r="F49" s="443"/>
      <c r="G49" s="82"/>
      <c r="K49" s="723"/>
    </row>
    <row r="50" spans="2:11" ht="19.5" customHeight="1">
      <c r="B50" s="28" t="s">
        <v>20</v>
      </c>
      <c r="C50" s="86">
        <f>+K31</f>
        <v>89.26673382999995</v>
      </c>
      <c r="D50" s="86">
        <f>+L31</f>
        <v>88.385407499999985</v>
      </c>
      <c r="E50" s="446">
        <f>+M31</f>
        <v>114.47052661000014</v>
      </c>
      <c r="F50" s="442">
        <f>SUM(C50:E50)</f>
        <v>292.1226679400001</v>
      </c>
      <c r="G50" s="79">
        <f>(F50/F$57)*100</f>
        <v>0.66769263508027532</v>
      </c>
      <c r="I50" s="486"/>
      <c r="J50" s="723"/>
      <c r="K50" s="723"/>
    </row>
    <row r="51" spans="2:11" ht="19.5" customHeight="1">
      <c r="B51" s="29"/>
      <c r="C51" s="81">
        <f>+C50/E50</f>
        <v>0.77982286334831641</v>
      </c>
      <c r="D51" s="81">
        <f>D50/$F50</f>
        <v>0.30256264645013348</v>
      </c>
      <c r="E51" s="846">
        <f>E50/$F50</f>
        <v>0.39185773366109183</v>
      </c>
      <c r="F51" s="443"/>
      <c r="G51" s="82"/>
      <c r="K51" s="723"/>
    </row>
    <row r="52" spans="2:11" ht="19.5" customHeight="1">
      <c r="B52" s="28" t="s">
        <v>21</v>
      </c>
      <c r="C52" s="86">
        <f>+K32</f>
        <v>73.81949903000023</v>
      </c>
      <c r="D52" s="86">
        <f>+L32</f>
        <v>95.445371620000031</v>
      </c>
      <c r="E52" s="446">
        <f>+M32</f>
        <v>51.268352709999881</v>
      </c>
      <c r="F52" s="442">
        <f>SUM(C52:E52)</f>
        <v>220.53322336000014</v>
      </c>
      <c r="G52" s="79">
        <f>(F52/F$57)*100</f>
        <v>0.50406361843247705</v>
      </c>
      <c r="I52" s="486"/>
      <c r="J52" s="723"/>
      <c r="K52" s="723"/>
    </row>
    <row r="53" spans="2:11" ht="19.5" customHeight="1">
      <c r="B53" s="29"/>
      <c r="C53" s="81">
        <f>+C52/E52</f>
        <v>1.4398648508868854</v>
      </c>
      <c r="D53" s="81">
        <f>D52/$F52</f>
        <v>0.43279361796745824</v>
      </c>
      <c r="E53" s="846">
        <f>E52/$F52</f>
        <v>0.23247450850663451</v>
      </c>
      <c r="F53" s="443"/>
      <c r="G53" s="82"/>
      <c r="K53" s="723"/>
    </row>
    <row r="54" spans="2:11" ht="19.5" customHeight="1">
      <c r="B54" s="28" t="s">
        <v>22</v>
      </c>
      <c r="C54" s="86">
        <f>+K33</f>
        <v>117.31946569999958</v>
      </c>
      <c r="D54" s="86">
        <f>+L33</f>
        <v>60.828939600000076</v>
      </c>
      <c r="E54" s="446">
        <f>+M33</f>
        <v>129.72180170000027</v>
      </c>
      <c r="F54" s="442">
        <f>SUM(C54:E54)</f>
        <v>307.87020699999994</v>
      </c>
      <c r="G54" s="79">
        <f>(F54/F$57)*100</f>
        <v>0.70368613029633464</v>
      </c>
      <c r="I54" s="486"/>
      <c r="J54" s="723"/>
      <c r="K54" s="723"/>
    </row>
    <row r="55" spans="2:11" ht="19.5" customHeight="1" thickBot="1">
      <c r="B55" s="30"/>
      <c r="C55" s="83">
        <f>+C54/E54</f>
        <v>0.90439281726380261</v>
      </c>
      <c r="D55" s="83">
        <f>D54/$F54</f>
        <v>0.19757981843303235</v>
      </c>
      <c r="E55" s="432">
        <f>E54/$F54</f>
        <v>0.42135224114102182</v>
      </c>
      <c r="F55" s="444"/>
      <c r="G55" s="85"/>
      <c r="I55" s="486"/>
    </row>
    <row r="56" spans="2:11" ht="19.5" customHeight="1" thickTop="1">
      <c r="B56" s="28"/>
      <c r="C56" s="199"/>
      <c r="D56" s="199"/>
      <c r="E56" s="200"/>
      <c r="F56" s="201"/>
      <c r="G56" s="79"/>
    </row>
    <row r="57" spans="2:11" ht="19.5" customHeight="1">
      <c r="B57" s="87" t="s">
        <v>95</v>
      </c>
      <c r="C57" s="202">
        <f>SUM(C6,C8,C10,C12,C14,C16,C18,C20,C22,C24,C26,C28,C30,C32,C34,C36,C38,C40,C42,C44,C46,C48,C50,C52,C54)</f>
        <v>8157.7045044200177</v>
      </c>
      <c r="D57" s="202">
        <f>SUM(D6,D8,D10,D12,D14,D16,D18,D20,D22,D24,D26,D28,D30,D32,D34,D36,D38,D40,D42,D44,D46,D48,D50,D52,D54)</f>
        <v>25333.041677939989</v>
      </c>
      <c r="E57" s="203">
        <f>SUM(E6,E8,E10,E12,E14,E16,E18,E20,E22,E24,E26,E28,E30,E32,E34,E36,E38,E40,E42,E44,E46,E48,E50,E52,E54)</f>
        <v>10260.32318579001</v>
      </c>
      <c r="F57" s="204">
        <f>SUM(F6,F8,F10,F12,F14,F16,F18,F20,F22,F24,F26,F28,F30,F32,F34,F36,F38,F40,F42,F44,F46,F48,F50,F52,F54)</f>
        <v>43751.069368150027</v>
      </c>
      <c r="G57" s="79">
        <f>(F57/F$57)*100</f>
        <v>100</v>
      </c>
      <c r="I57" s="486"/>
      <c r="J57" s="723"/>
    </row>
    <row r="58" spans="2:11" ht="19.5" customHeight="1" thickBot="1">
      <c r="B58" s="32"/>
      <c r="C58" s="185">
        <f>C57/$F57</f>
        <v>0.18645725972491717</v>
      </c>
      <c r="D58" s="185">
        <f>D57/$F57</f>
        <v>0.57902679965994108</v>
      </c>
      <c r="E58" s="186">
        <f>E57/$F57</f>
        <v>0.23451594061514155</v>
      </c>
      <c r="F58" s="6"/>
      <c r="G58" s="33"/>
    </row>
    <row r="59" spans="2:11">
      <c r="B59" s="10"/>
      <c r="C59" s="10"/>
      <c r="D59" s="10"/>
      <c r="E59" s="10"/>
      <c r="F59" s="10"/>
      <c r="G59" s="10"/>
    </row>
    <row r="60" spans="2:11">
      <c r="B60" s="10"/>
      <c r="C60" s="10"/>
      <c r="D60" s="10"/>
      <c r="E60" s="10"/>
      <c r="F60" s="10"/>
      <c r="G60" s="10"/>
    </row>
    <row r="61" spans="2:11">
      <c r="B61" s="10"/>
      <c r="C61" s="10"/>
      <c r="D61" s="10"/>
      <c r="E61" s="10"/>
      <c r="F61" s="10"/>
      <c r="G61" s="10"/>
    </row>
    <row r="62" spans="2:11">
      <c r="B62" s="10"/>
      <c r="C62" s="10"/>
      <c r="D62" s="10"/>
      <c r="E62" s="10"/>
      <c r="F62" s="10"/>
      <c r="G62" s="10"/>
    </row>
    <row r="63" spans="2:11">
      <c r="B63" s="10"/>
      <c r="C63" s="10"/>
      <c r="D63" s="10"/>
      <c r="E63" s="10"/>
      <c r="F63" s="10"/>
      <c r="G63" s="10"/>
    </row>
    <row r="64" spans="2:11">
      <c r="B64" s="10"/>
      <c r="C64" s="10"/>
      <c r="D64" s="10"/>
      <c r="E64" s="10"/>
      <c r="F64" s="10"/>
      <c r="G64" s="10"/>
    </row>
    <row r="65" spans="2:16">
      <c r="B65" s="10"/>
      <c r="C65" s="10"/>
      <c r="D65" s="10"/>
      <c r="E65" s="10"/>
      <c r="F65" s="10"/>
      <c r="G65" s="10"/>
    </row>
    <row r="66" spans="2:16">
      <c r="B66" s="10"/>
      <c r="C66" s="10"/>
      <c r="D66" s="10"/>
      <c r="E66" s="10"/>
      <c r="F66" s="10"/>
      <c r="G66" s="10"/>
    </row>
    <row r="67" spans="2:16">
      <c r="B67" s="10"/>
      <c r="C67" s="10"/>
      <c r="D67" s="10"/>
      <c r="E67" s="10"/>
      <c r="F67" s="10"/>
      <c r="G67" s="10"/>
      <c r="K67" s="723"/>
    </row>
    <row r="68" spans="2:16">
      <c r="B68" s="10"/>
      <c r="C68" s="10"/>
      <c r="D68" s="10"/>
      <c r="E68" s="10"/>
      <c r="F68" s="10"/>
      <c r="G68" s="10"/>
    </row>
    <row r="69" spans="2:16">
      <c r="B69" s="10"/>
      <c r="C69" s="10"/>
      <c r="D69" s="10"/>
      <c r="E69" s="10"/>
      <c r="F69" s="10"/>
      <c r="G69" s="10"/>
    </row>
    <row r="70" spans="2:16">
      <c r="B70" s="10"/>
      <c r="C70" s="10"/>
      <c r="D70" s="10"/>
      <c r="E70" s="10"/>
      <c r="F70" s="10"/>
      <c r="G70" s="10"/>
    </row>
    <row r="71" spans="2:16">
      <c r="B71" s="10"/>
      <c r="C71" s="10"/>
      <c r="D71" s="10"/>
      <c r="E71" s="10"/>
      <c r="F71" s="10"/>
      <c r="G71" s="10"/>
    </row>
    <row r="72" spans="2:16">
      <c r="B72" s="10"/>
      <c r="C72" s="10"/>
      <c r="D72" s="10"/>
      <c r="E72" s="10"/>
      <c r="F72" s="10"/>
      <c r="G72" s="10"/>
      <c r="J72" s="486"/>
      <c r="K72" s="721" t="s">
        <v>93</v>
      </c>
      <c r="L72" s="721" t="s">
        <v>92</v>
      </c>
      <c r="M72" s="721" t="s">
        <v>94</v>
      </c>
      <c r="N72" s="471"/>
    </row>
    <row r="73" spans="2:16">
      <c r="B73" s="10"/>
      <c r="C73" s="10"/>
      <c r="D73" s="10"/>
      <c r="E73" s="10"/>
      <c r="F73" s="10"/>
      <c r="G73" s="10"/>
      <c r="J73" s="486" t="s">
        <v>12</v>
      </c>
      <c r="K73" s="486">
        <v>4415.1726593500171</v>
      </c>
      <c r="L73" s="486">
        <v>6225.0114221299873</v>
      </c>
      <c r="M73" s="486">
        <v>5746.5919567100036</v>
      </c>
      <c r="N73" s="486">
        <v>16386.776038189837</v>
      </c>
    </row>
    <row r="74" spans="2:16">
      <c r="B74" s="10"/>
      <c r="C74" s="10"/>
      <c r="D74" s="10"/>
      <c r="E74" s="10"/>
      <c r="F74" s="10"/>
      <c r="G74" s="10"/>
      <c r="I74" s="486"/>
      <c r="J74" s="486" t="s">
        <v>2</v>
      </c>
      <c r="K74" s="486">
        <v>316.46371399999981</v>
      </c>
      <c r="L74" s="486">
        <v>3846.0694820000003</v>
      </c>
      <c r="M74" s="486">
        <v>505.48655260000118</v>
      </c>
      <c r="N74" s="486">
        <v>4668.0197486000143</v>
      </c>
    </row>
    <row r="75" spans="2:16">
      <c r="B75" s="10"/>
      <c r="C75" s="10"/>
      <c r="D75" s="10"/>
      <c r="E75" s="10"/>
      <c r="F75" s="10"/>
      <c r="G75" s="10"/>
      <c r="J75" s="486" t="s">
        <v>8</v>
      </c>
      <c r="K75" s="486">
        <v>248.60834979999993</v>
      </c>
      <c r="L75" s="486">
        <v>2092.1322903000014</v>
      </c>
      <c r="M75" s="486">
        <v>278.35417530000075</v>
      </c>
      <c r="N75" s="486">
        <v>2619.0948153999975</v>
      </c>
    </row>
    <row r="76" spans="2:16">
      <c r="B76" s="10"/>
      <c r="C76" s="10"/>
      <c r="D76" s="10"/>
      <c r="E76" s="10"/>
      <c r="F76" s="10"/>
      <c r="G76" s="10"/>
      <c r="I76" s="486"/>
      <c r="J76" s="486" t="s">
        <v>15</v>
      </c>
      <c r="K76" s="486">
        <v>52.234765879999934</v>
      </c>
      <c r="L76" s="486">
        <v>2284.0427625999996</v>
      </c>
      <c r="M76" s="486">
        <v>60.730698330000038</v>
      </c>
      <c r="N76" s="486">
        <v>2397.0082268099986</v>
      </c>
    </row>
    <row r="77" spans="2:16">
      <c r="B77" s="10"/>
      <c r="C77" s="10"/>
      <c r="D77" s="10"/>
      <c r="E77" s="10"/>
      <c r="F77" s="10"/>
      <c r="G77" s="10"/>
      <c r="J77" s="486" t="s">
        <v>5</v>
      </c>
      <c r="K77" s="486">
        <v>170.99108180000098</v>
      </c>
      <c r="L77" s="486">
        <v>1836.6548574999997</v>
      </c>
      <c r="M77" s="486">
        <v>242.58637595000172</v>
      </c>
      <c r="N77" s="486">
        <v>2250.2323152500007</v>
      </c>
    </row>
    <row r="78" spans="2:16">
      <c r="B78" s="10"/>
      <c r="C78" s="10"/>
      <c r="D78" s="10"/>
      <c r="E78" s="10"/>
      <c r="F78" s="10"/>
      <c r="G78" s="10"/>
      <c r="I78" s="486"/>
      <c r="J78" s="486" t="s">
        <v>1</v>
      </c>
      <c r="K78" s="486">
        <v>169.849795540001</v>
      </c>
      <c r="L78" s="486">
        <v>1561.7838565800005</v>
      </c>
      <c r="M78" s="486">
        <v>227.02948332999935</v>
      </c>
      <c r="N78" s="486">
        <v>1958.6631354499989</v>
      </c>
    </row>
    <row r="79" spans="2:16">
      <c r="B79" s="10"/>
      <c r="C79" s="10"/>
      <c r="D79" s="10"/>
      <c r="E79" s="10"/>
      <c r="F79" s="10"/>
      <c r="G79" s="10"/>
      <c r="J79" s="486" t="s">
        <v>48</v>
      </c>
      <c r="K79" s="486">
        <f>C57-SUM(K73:K78)</f>
        <v>2784.3841380499998</v>
      </c>
      <c r="L79" s="486">
        <f>D57-SUM(L73:L78)</f>
        <v>7487.3470068300012</v>
      </c>
      <c r="M79" s="486">
        <f>E57-SUM(M73:M78)</f>
        <v>3199.5439435700027</v>
      </c>
      <c r="N79" s="486">
        <f>SUM(K79:M79)</f>
        <v>13471.275088450004</v>
      </c>
    </row>
    <row r="80" spans="2:16">
      <c r="B80" s="10"/>
      <c r="C80" s="10"/>
      <c r="D80" s="10"/>
      <c r="E80" s="10"/>
      <c r="F80" s="10"/>
      <c r="G80" s="10"/>
      <c r="I80" s="486"/>
      <c r="J80" s="486"/>
      <c r="K80" s="722"/>
      <c r="L80" s="722"/>
      <c r="M80" s="722"/>
      <c r="N80" s="471"/>
      <c r="P80" s="724"/>
    </row>
    <row r="81" spans="2:16">
      <c r="B81" s="10"/>
      <c r="C81" s="10"/>
      <c r="D81" s="10"/>
      <c r="E81" s="10"/>
      <c r="F81" s="10"/>
      <c r="G81" s="10"/>
      <c r="J81" s="486"/>
      <c r="K81" s="486">
        <f>SUM(K73:K79)</f>
        <v>8157.7045044200177</v>
      </c>
      <c r="L81" s="486">
        <f>SUM(L73:L79)</f>
        <v>25333.041677939989</v>
      </c>
      <c r="M81" s="486">
        <f>SUM(M73:M79)</f>
        <v>10260.32318579001</v>
      </c>
      <c r="N81" s="486">
        <f>SUM(K81:M81)</f>
        <v>43751.06936815002</v>
      </c>
      <c r="P81" s="724"/>
    </row>
    <row r="82" spans="2:16">
      <c r="B82" s="10"/>
      <c r="C82" s="10"/>
      <c r="D82" s="10"/>
      <c r="E82" s="10"/>
      <c r="F82" s="10"/>
      <c r="G82" s="10"/>
      <c r="I82" s="486"/>
      <c r="J82" s="486"/>
      <c r="K82" s="477"/>
      <c r="L82" s="477"/>
      <c r="M82" s="477"/>
      <c r="N82" s="471"/>
      <c r="P82" s="724"/>
    </row>
    <row r="83" spans="2:16">
      <c r="B83" s="10"/>
      <c r="C83" s="10"/>
      <c r="D83" s="10"/>
      <c r="E83" s="10"/>
      <c r="F83" s="10"/>
      <c r="G83" s="10"/>
      <c r="J83" s="486"/>
      <c r="K83" s="477"/>
      <c r="L83" s="477"/>
      <c r="M83" s="477"/>
      <c r="N83" s="471"/>
      <c r="P83" s="724"/>
    </row>
    <row r="84" spans="2:16">
      <c r="B84" s="10"/>
      <c r="C84" s="10"/>
      <c r="D84" s="10"/>
      <c r="E84" s="10"/>
      <c r="F84" s="10"/>
      <c r="G84" s="10"/>
      <c r="I84" s="486"/>
      <c r="J84" s="486" t="s">
        <v>12</v>
      </c>
      <c r="K84" s="524">
        <f>K73/$N73</f>
        <v>0.26943510114865393</v>
      </c>
      <c r="L84" s="524">
        <f>L73/$N73</f>
        <v>0.37988017945826713</v>
      </c>
      <c r="M84" s="524">
        <f>M73/$N73</f>
        <v>0.35068471939308937</v>
      </c>
      <c r="N84" s="471"/>
      <c r="P84" s="724"/>
    </row>
    <row r="85" spans="2:16">
      <c r="B85" s="10"/>
      <c r="C85" s="10"/>
      <c r="D85" s="10"/>
      <c r="E85" s="10"/>
      <c r="F85" s="10"/>
      <c r="G85" s="10"/>
      <c r="J85" s="486" t="s">
        <v>2</v>
      </c>
      <c r="K85" s="524">
        <f t="shared" ref="K85:M90" si="2">K74/$N74</f>
        <v>6.7793996393205158E-2</v>
      </c>
      <c r="L85" s="524">
        <f t="shared" si="2"/>
        <v>0.82391885406086274</v>
      </c>
      <c r="M85" s="524">
        <f t="shared" si="2"/>
        <v>0.10828714954592933</v>
      </c>
      <c r="N85" s="471"/>
      <c r="P85" s="724"/>
    </row>
    <row r="86" spans="2:16">
      <c r="B86" s="10"/>
      <c r="C86" s="10"/>
      <c r="D86" s="10"/>
      <c r="E86" s="10"/>
      <c r="F86" s="10"/>
      <c r="G86" s="10"/>
      <c r="J86" s="486" t="s">
        <v>8</v>
      </c>
      <c r="K86" s="524">
        <f t="shared" si="2"/>
        <v>9.4921477580043837E-2</v>
      </c>
      <c r="L86" s="524">
        <f t="shared" si="2"/>
        <v>0.79879975249406288</v>
      </c>
      <c r="M86" s="524">
        <f t="shared" si="2"/>
        <v>0.10627876992589499</v>
      </c>
      <c r="N86" s="471"/>
      <c r="P86" s="724"/>
    </row>
    <row r="87" spans="2:16">
      <c r="B87" s="10"/>
      <c r="C87" s="10"/>
      <c r="D87" s="10"/>
      <c r="E87" s="10"/>
      <c r="F87" s="10"/>
      <c r="G87" s="10"/>
      <c r="J87" s="486" t="s">
        <v>15</v>
      </c>
      <c r="K87" s="524">
        <f t="shared" si="2"/>
        <v>2.1791650648406546E-2</v>
      </c>
      <c r="L87" s="524">
        <f t="shared" si="2"/>
        <v>0.95287230851087379</v>
      </c>
      <c r="M87" s="524">
        <f t="shared" si="2"/>
        <v>2.5336040840720036E-2</v>
      </c>
      <c r="N87" s="471"/>
      <c r="P87" s="724"/>
    </row>
    <row r="88" spans="2:16">
      <c r="B88" s="10"/>
      <c r="C88" s="10"/>
      <c r="D88" s="10"/>
      <c r="E88" s="10"/>
      <c r="F88" s="10"/>
      <c r="G88" s="10"/>
      <c r="I88" s="486"/>
      <c r="J88" s="486" t="s">
        <v>5</v>
      </c>
      <c r="K88" s="524">
        <f t="shared" si="2"/>
        <v>7.5988190482014245E-2</v>
      </c>
      <c r="L88" s="524">
        <f t="shared" si="2"/>
        <v>0.81620677343083459</v>
      </c>
      <c r="M88" s="524">
        <f t="shared" si="2"/>
        <v>0.1078050360871519</v>
      </c>
      <c r="N88" s="471"/>
      <c r="P88" s="724"/>
    </row>
    <row r="89" spans="2:16">
      <c r="B89" s="10"/>
      <c r="C89" s="10"/>
      <c r="D89" s="10"/>
      <c r="E89" s="10"/>
      <c r="F89" s="10"/>
      <c r="G89" s="10"/>
      <c r="J89" s="486" t="s">
        <v>1</v>
      </c>
      <c r="K89" s="524">
        <f t="shared" si="2"/>
        <v>8.671720647919294E-2</v>
      </c>
      <c r="L89" s="524">
        <f t="shared" si="2"/>
        <v>0.79737236501425435</v>
      </c>
      <c r="M89" s="524">
        <f t="shared" si="2"/>
        <v>0.11591042850655367</v>
      </c>
      <c r="N89" s="471"/>
      <c r="P89" s="724"/>
    </row>
    <row r="90" spans="2:16">
      <c r="B90" s="10"/>
      <c r="C90" s="10"/>
      <c r="D90" s="10"/>
      <c r="E90" s="10"/>
      <c r="F90" s="10"/>
      <c r="G90" s="10"/>
      <c r="I90" s="486"/>
      <c r="J90" s="486" t="s">
        <v>48</v>
      </c>
      <c r="K90" s="524">
        <f t="shared" si="2"/>
        <v>0.20669046692077975</v>
      </c>
      <c r="L90" s="524">
        <f t="shared" si="2"/>
        <v>0.55580091399436271</v>
      </c>
      <c r="M90" s="524">
        <f t="shared" si="2"/>
        <v>0.23750861908485757</v>
      </c>
      <c r="N90" s="471"/>
      <c r="P90" s="724"/>
    </row>
    <row r="91" spans="2:16">
      <c r="B91" s="10"/>
      <c r="C91" s="10"/>
      <c r="D91" s="10"/>
      <c r="E91" s="10"/>
      <c r="F91" s="10"/>
      <c r="G91" s="10"/>
      <c r="P91" s="724"/>
    </row>
    <row r="92" spans="2:16">
      <c r="B92" s="10"/>
      <c r="C92" s="10"/>
      <c r="D92" s="10"/>
      <c r="E92" s="10"/>
      <c r="F92" s="10"/>
      <c r="G92" s="10"/>
      <c r="P92" s="724"/>
    </row>
    <row r="93" spans="2:16">
      <c r="B93" s="10"/>
      <c r="C93" s="10"/>
      <c r="D93" s="10"/>
      <c r="E93" s="10"/>
      <c r="F93" s="10"/>
      <c r="G93" s="10"/>
      <c r="P93" s="724"/>
    </row>
    <row r="94" spans="2:16">
      <c r="B94" s="10"/>
      <c r="C94" s="10"/>
      <c r="D94" s="10"/>
      <c r="E94" s="10"/>
      <c r="F94" s="10"/>
      <c r="G94" s="10"/>
      <c r="P94" s="724"/>
    </row>
    <row r="95" spans="2:16">
      <c r="B95" s="10"/>
      <c r="C95" s="10"/>
      <c r="D95" s="10"/>
      <c r="E95" s="10"/>
      <c r="F95" s="10"/>
      <c r="G95" s="10"/>
      <c r="P95" s="724"/>
    </row>
    <row r="96" spans="2:16">
      <c r="B96" s="10"/>
      <c r="C96" s="10"/>
      <c r="D96" s="10"/>
      <c r="E96" s="10"/>
      <c r="F96" s="10"/>
      <c r="G96" s="10"/>
    </row>
    <row r="97" spans="2:7">
      <c r="B97" s="10"/>
      <c r="C97" s="10"/>
      <c r="D97" s="10"/>
      <c r="E97" s="10"/>
      <c r="F97" s="10"/>
      <c r="G97" s="10"/>
    </row>
    <row r="98" spans="2:7">
      <c r="B98" s="10"/>
      <c r="C98" s="10"/>
      <c r="D98" s="10"/>
      <c r="E98" s="10"/>
      <c r="F98" s="10"/>
      <c r="G98" s="10"/>
    </row>
    <row r="99" spans="2:7">
      <c r="B99" s="10"/>
      <c r="C99" s="10"/>
      <c r="D99" s="10"/>
      <c r="E99" s="10"/>
      <c r="F99" s="10"/>
      <c r="G99" s="10"/>
    </row>
    <row r="100" spans="2:7">
      <c r="B100" s="10"/>
      <c r="C100" s="10"/>
      <c r="D100" s="10"/>
      <c r="E100" s="10"/>
      <c r="F100" s="10"/>
      <c r="G100" s="10"/>
    </row>
    <row r="101" spans="2:7">
      <c r="B101" s="10"/>
      <c r="C101" s="10"/>
      <c r="D101" s="10"/>
      <c r="E101" s="10"/>
      <c r="F101" s="10"/>
      <c r="G101" s="10"/>
    </row>
  </sheetData>
  <sortState ref="P9:T33">
    <sortCondition descending="1" ref="T9:T33"/>
  </sortState>
  <mergeCells count="2">
    <mergeCell ref="J1:N1"/>
    <mergeCell ref="J2:N2"/>
  </mergeCells>
  <pageMargins left="0.78740157480314965" right="0.78740157480314965" top="0.78740157480314965" bottom="0.78740157480314965" header="0.31496062992125984" footer="0.31496062992125984"/>
  <pageSetup paperSize="9" scale="64" orientation="portrait" r:id="rId1"/>
  <headerFooter alignWithMargins="0"/>
  <rowBreaks count="1" manualBreakCount="1">
    <brk id="60" max="7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BD108"/>
  <sheetViews>
    <sheetView view="pageBreakPreview" zoomScale="80" zoomScaleNormal="55" zoomScaleSheetLayoutView="80" workbookViewId="0">
      <selection activeCell="Z5" sqref="Z5"/>
    </sheetView>
  </sheetViews>
  <sheetFormatPr baseColWidth="10" defaultRowHeight="12.75"/>
  <cols>
    <col min="1" max="1" width="2.85546875" style="205" customWidth="1"/>
    <col min="2" max="2" width="24.7109375" customWidth="1"/>
    <col min="3" max="21" width="11.7109375" customWidth="1"/>
    <col min="22" max="22" width="6.42578125" customWidth="1"/>
    <col min="23" max="23" width="3" customWidth="1"/>
    <col min="24" max="24" width="13.28515625" bestFit="1" customWidth="1"/>
    <col min="25" max="25" width="4.5703125" customWidth="1"/>
    <col min="26" max="26" width="6.28515625" customWidth="1"/>
    <col min="27" max="27" width="4" customWidth="1"/>
    <col min="28" max="28" width="5.42578125" bestFit="1" customWidth="1"/>
    <col min="29" max="29" width="3.42578125" bestFit="1" customWidth="1"/>
    <col min="30" max="30" width="5.42578125" bestFit="1" customWidth="1"/>
    <col min="31" max="31" width="6.85546875" style="869" bestFit="1" customWidth="1"/>
    <col min="32" max="46" width="8.7109375" style="869" customWidth="1"/>
    <col min="47" max="47" width="10.42578125" style="869" customWidth="1"/>
    <col min="48" max="50" width="8.7109375" style="869" customWidth="1"/>
    <col min="51" max="51" width="13.42578125" style="869" customWidth="1"/>
    <col min="52" max="56" width="11.42578125" style="869"/>
  </cols>
  <sheetData>
    <row r="1" spans="1:56" ht="20.25" customHeight="1">
      <c r="A1" s="27" t="s">
        <v>121</v>
      </c>
      <c r="C1" s="27"/>
      <c r="D1" s="27"/>
      <c r="E1" s="27"/>
      <c r="F1" s="27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AE1" s="869" t="s">
        <v>2035</v>
      </c>
    </row>
    <row r="2" spans="1:56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AE2" s="869" t="s">
        <v>2256</v>
      </c>
      <c r="AV2" s="920"/>
      <c r="AW2" s="920"/>
      <c r="AX2" s="920"/>
      <c r="AY2" s="920"/>
    </row>
    <row r="3" spans="1:56" ht="13.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AE3" s="869" t="s">
        <v>2237</v>
      </c>
      <c r="AV3" s="920"/>
      <c r="AW3" s="920"/>
      <c r="AX3" s="920"/>
      <c r="AY3" s="920"/>
    </row>
    <row r="4" spans="1:56" ht="138" customHeight="1" thickBot="1">
      <c r="B4" s="889" t="s">
        <v>98</v>
      </c>
      <c r="C4" s="890" t="s">
        <v>99</v>
      </c>
      <c r="D4" s="891" t="s">
        <v>100</v>
      </c>
      <c r="E4" s="891" t="s">
        <v>101</v>
      </c>
      <c r="F4" s="891" t="s">
        <v>102</v>
      </c>
      <c r="G4" s="891" t="s">
        <v>122</v>
      </c>
      <c r="H4" s="891" t="s">
        <v>103</v>
      </c>
      <c r="I4" s="891" t="s">
        <v>104</v>
      </c>
      <c r="J4" s="891" t="s">
        <v>105</v>
      </c>
      <c r="K4" s="891" t="s">
        <v>106</v>
      </c>
      <c r="L4" s="891" t="s">
        <v>107</v>
      </c>
      <c r="M4" s="891" t="s">
        <v>108</v>
      </c>
      <c r="N4" s="891" t="s">
        <v>109</v>
      </c>
      <c r="O4" s="891" t="s">
        <v>110</v>
      </c>
      <c r="P4" s="891" t="s">
        <v>111</v>
      </c>
      <c r="Q4" s="891" t="s">
        <v>112</v>
      </c>
      <c r="R4" s="891" t="s">
        <v>113</v>
      </c>
      <c r="S4" s="891" t="s">
        <v>114</v>
      </c>
      <c r="T4" s="898" t="s">
        <v>115</v>
      </c>
      <c r="U4" s="899" t="s">
        <v>116</v>
      </c>
      <c r="V4" s="900" t="s">
        <v>25</v>
      </c>
      <c r="W4" s="91"/>
      <c r="X4" s="895" t="s">
        <v>117</v>
      </c>
      <c r="Y4" s="230"/>
      <c r="AF4" s="921" t="s">
        <v>2238</v>
      </c>
      <c r="AG4" s="921" t="s">
        <v>2239</v>
      </c>
      <c r="AH4" s="921" t="s">
        <v>2240</v>
      </c>
      <c r="AI4" s="921" t="s">
        <v>2241</v>
      </c>
      <c r="AJ4" s="921" t="s">
        <v>2242</v>
      </c>
      <c r="AK4" s="921" t="s">
        <v>2243</v>
      </c>
      <c r="AL4" s="921" t="s">
        <v>2244</v>
      </c>
      <c r="AM4" s="921" t="s">
        <v>2245</v>
      </c>
      <c r="AN4" s="921" t="s">
        <v>2246</v>
      </c>
      <c r="AO4" s="921" t="s">
        <v>2247</v>
      </c>
      <c r="AP4" s="921" t="s">
        <v>2248</v>
      </c>
      <c r="AQ4" s="921" t="s">
        <v>2249</v>
      </c>
      <c r="AR4" s="921" t="s">
        <v>2250</v>
      </c>
      <c r="AS4" s="921" t="s">
        <v>2251</v>
      </c>
      <c r="AT4" s="921" t="s">
        <v>2252</v>
      </c>
      <c r="AU4" s="922" t="s">
        <v>131</v>
      </c>
      <c r="AV4" s="921" t="s">
        <v>2253</v>
      </c>
      <c r="AW4" s="921" t="s">
        <v>2254</v>
      </c>
      <c r="AX4" s="921" t="s">
        <v>2255</v>
      </c>
      <c r="AY4" s="923" t="s">
        <v>54</v>
      </c>
    </row>
    <row r="5" spans="1:56" s="569" customFormat="1" ht="22.5" customHeight="1">
      <c r="A5" s="606"/>
      <c r="B5" s="917" t="s">
        <v>0</v>
      </c>
      <c r="C5" s="607">
        <v>0.54672841999999988</v>
      </c>
      <c r="D5" s="608"/>
      <c r="E5" s="608">
        <v>1.6462504000000002</v>
      </c>
      <c r="F5" s="608">
        <v>5.2300363999999986</v>
      </c>
      <c r="G5" s="608">
        <v>4.9557974499999986</v>
      </c>
      <c r="H5" s="608">
        <v>3.0375193600000037</v>
      </c>
      <c r="I5" s="608">
        <v>1.8719599999999996E-2</v>
      </c>
      <c r="J5" s="608">
        <v>0.75089013999999932</v>
      </c>
      <c r="K5" s="608">
        <v>1.1071435999999997</v>
      </c>
      <c r="L5" s="608">
        <v>0.30366539999999986</v>
      </c>
      <c r="M5" s="608">
        <v>0.98329389999999983</v>
      </c>
      <c r="N5" s="608">
        <v>1.9460586899999996</v>
      </c>
      <c r="O5" s="608">
        <v>0.40184729999999985</v>
      </c>
      <c r="P5" s="608">
        <v>0.24105799999999994</v>
      </c>
      <c r="Q5" s="608">
        <v>6.7482100000000003E-2</v>
      </c>
      <c r="R5" s="608">
        <v>1.5338601000000003</v>
      </c>
      <c r="S5" s="608">
        <v>0.23222719999999999</v>
      </c>
      <c r="T5" s="609">
        <v>3.219021849999999</v>
      </c>
      <c r="U5" s="610">
        <f t="shared" ref="U5:U30" si="0">+SUM(C5:T5)</f>
        <v>26.221599910000002</v>
      </c>
      <c r="V5" s="611">
        <f>+U5/$U$30</f>
        <v>7.8295060274922328E-4</v>
      </c>
      <c r="W5" s="612"/>
      <c r="X5" s="613">
        <v>54.745474459999855</v>
      </c>
      <c r="Y5" s="566"/>
      <c r="AA5"/>
      <c r="AB5"/>
      <c r="AC5"/>
      <c r="AD5"/>
      <c r="AE5" s="869" t="s">
        <v>0</v>
      </c>
      <c r="AF5" s="869">
        <v>0.54672841999999988</v>
      </c>
      <c r="AG5" s="869"/>
      <c r="AH5" s="869">
        <v>1.6462504000000002</v>
      </c>
      <c r="AI5" s="869">
        <v>5.2300363999999986</v>
      </c>
      <c r="AJ5" s="869">
        <v>4.9557974499999986</v>
      </c>
      <c r="AK5" s="869">
        <v>3.0375193600000037</v>
      </c>
      <c r="AL5" s="869">
        <v>1.8719599999999996E-2</v>
      </c>
      <c r="AM5" s="869">
        <v>0.75089013999999932</v>
      </c>
      <c r="AN5" s="869">
        <v>1.1071435999999997</v>
      </c>
      <c r="AO5" s="869">
        <v>0.30366539999999986</v>
      </c>
      <c r="AP5" s="869">
        <v>0.98329389999999983</v>
      </c>
      <c r="AQ5" s="869">
        <v>1.9460586899999996</v>
      </c>
      <c r="AR5" s="869">
        <v>0.40184729999999985</v>
      </c>
      <c r="AS5" s="869">
        <v>0.24105799999999994</v>
      </c>
      <c r="AT5" s="869">
        <v>6.7482100000000003E-2</v>
      </c>
      <c r="AU5" s="869">
        <v>54.745474459999855</v>
      </c>
      <c r="AV5" s="920">
        <v>1.5338601000000003</v>
      </c>
      <c r="AW5" s="920">
        <v>0.23222719999999999</v>
      </c>
      <c r="AX5" s="920">
        <v>3.219021849999999</v>
      </c>
      <c r="AY5" s="920">
        <v>80.967074369999651</v>
      </c>
      <c r="AZ5" s="920">
        <f>SUM(AF5:AX5)</f>
        <v>80.96707436999985</v>
      </c>
      <c r="BA5" s="924">
        <f>+AY5-AZ5</f>
        <v>-1.9895196601282805E-13</v>
      </c>
      <c r="BB5" s="920"/>
      <c r="BC5" s="920"/>
      <c r="BD5" s="920"/>
    </row>
    <row r="6" spans="1:56" s="569" customFormat="1" ht="22.5" customHeight="1">
      <c r="A6" s="606"/>
      <c r="B6" s="918" t="s">
        <v>1</v>
      </c>
      <c r="C6" s="614">
        <v>14.079300570000001</v>
      </c>
      <c r="D6" s="615">
        <v>6.1426859999999986E-2</v>
      </c>
      <c r="E6" s="615">
        <v>8.3745782599999679</v>
      </c>
      <c r="F6" s="615">
        <v>23.076550369999985</v>
      </c>
      <c r="G6" s="615">
        <v>36.107883779999902</v>
      </c>
      <c r="H6" s="615">
        <v>46.247248390000124</v>
      </c>
      <c r="I6" s="615">
        <v>24.433852060000007</v>
      </c>
      <c r="J6" s="615">
        <v>6.4832425900000077</v>
      </c>
      <c r="K6" s="615">
        <v>14.614262409999974</v>
      </c>
      <c r="L6" s="615">
        <v>2.7990882699999973</v>
      </c>
      <c r="M6" s="615">
        <v>2.4238150100000015</v>
      </c>
      <c r="N6" s="615">
        <v>406.19288667000012</v>
      </c>
      <c r="O6" s="615">
        <v>1065.2278865700002</v>
      </c>
      <c r="P6" s="615">
        <v>0.39738567000000086</v>
      </c>
      <c r="Q6" s="615">
        <v>42.852680910000004</v>
      </c>
      <c r="R6" s="615">
        <v>6.5830185099999827</v>
      </c>
      <c r="S6" s="615">
        <v>14.860846219999996</v>
      </c>
      <c r="T6" s="616">
        <v>16.817698999999998</v>
      </c>
      <c r="U6" s="617">
        <f t="shared" si="0"/>
        <v>1731.6336521199999</v>
      </c>
      <c r="V6" s="618">
        <f t="shared" ref="V6:V30" si="1">+U6/$U$30</f>
        <v>5.1704839381335549E-2</v>
      </c>
      <c r="W6" s="612"/>
      <c r="X6" s="619">
        <v>227.02948332999935</v>
      </c>
      <c r="Y6" s="578"/>
      <c r="AA6"/>
      <c r="AB6"/>
      <c r="AC6"/>
      <c r="AD6"/>
      <c r="AE6" s="869" t="s">
        <v>1</v>
      </c>
      <c r="AF6" s="869">
        <v>14.079300570000001</v>
      </c>
      <c r="AG6" s="869">
        <v>6.1426859999999986E-2</v>
      </c>
      <c r="AH6" s="869">
        <v>8.3745782599999679</v>
      </c>
      <c r="AI6" s="869">
        <v>23.076550369999985</v>
      </c>
      <c r="AJ6" s="869">
        <v>36.107883779999902</v>
      </c>
      <c r="AK6" s="869">
        <v>46.247248390000124</v>
      </c>
      <c r="AL6" s="869">
        <v>24.433852060000007</v>
      </c>
      <c r="AM6" s="869">
        <v>6.4832425900000077</v>
      </c>
      <c r="AN6" s="869">
        <v>14.614262409999974</v>
      </c>
      <c r="AO6" s="869">
        <v>2.7990882699999973</v>
      </c>
      <c r="AP6" s="869">
        <v>2.4238150100000015</v>
      </c>
      <c r="AQ6" s="869">
        <v>406.19288667000012</v>
      </c>
      <c r="AR6" s="488">
        <v>1065.2278865700002</v>
      </c>
      <c r="AS6" s="869">
        <v>0.39738567000000086</v>
      </c>
      <c r="AT6" s="869">
        <v>42.852680910000004</v>
      </c>
      <c r="AU6" s="869">
        <v>227.02948332999935</v>
      </c>
      <c r="AV6" s="920">
        <v>6.5830185099999827</v>
      </c>
      <c r="AW6" s="920">
        <v>14.860846219999996</v>
      </c>
      <c r="AX6" s="920">
        <v>16.817698999999998</v>
      </c>
      <c r="AY6" s="925">
        <v>1958.6631354499989</v>
      </c>
      <c r="AZ6" s="920">
        <f t="shared" ref="AZ6:AZ30" si="2">SUM(AF6:AX6)</f>
        <v>1958.6631354499991</v>
      </c>
      <c r="BA6" s="924">
        <f t="shared" ref="BA6:BA30" si="3">+AY6-AZ6</f>
        <v>0</v>
      </c>
      <c r="BB6" s="920"/>
      <c r="BC6" s="920"/>
      <c r="BD6" s="920"/>
    </row>
    <row r="7" spans="1:56" s="569" customFormat="1" ht="22.5" customHeight="1">
      <c r="A7" s="606"/>
      <c r="B7" s="918" t="s">
        <v>24</v>
      </c>
      <c r="C7" s="614">
        <v>2.5909188000000043</v>
      </c>
      <c r="D7" s="615">
        <v>2.8615099999999997E-2</v>
      </c>
      <c r="E7" s="615">
        <v>1.9367487000000019</v>
      </c>
      <c r="F7" s="615">
        <v>0.14370520000000001</v>
      </c>
      <c r="G7" s="615">
        <v>9.4248860000000008</v>
      </c>
      <c r="H7" s="615">
        <v>2.8410866999999973</v>
      </c>
      <c r="I7" s="615">
        <v>7.2618799999999956E-2</v>
      </c>
      <c r="J7" s="615">
        <v>2.0356219000000007</v>
      </c>
      <c r="K7" s="615">
        <v>0.50083650000000079</v>
      </c>
      <c r="L7" s="615">
        <v>0.43644939999999938</v>
      </c>
      <c r="M7" s="615">
        <v>0.75902700000000056</v>
      </c>
      <c r="N7" s="615">
        <v>2.9381628000000042</v>
      </c>
      <c r="O7" s="615">
        <v>1124.9323915999998</v>
      </c>
      <c r="P7" s="615">
        <v>8.2800000000000009E-3</v>
      </c>
      <c r="Q7" s="615">
        <v>2.5481E-2</v>
      </c>
      <c r="R7" s="615">
        <v>4.5661817999999963</v>
      </c>
      <c r="S7" s="615">
        <v>0.20057779999999992</v>
      </c>
      <c r="T7" s="616">
        <v>7.1206812999999922</v>
      </c>
      <c r="U7" s="617">
        <f t="shared" si="0"/>
        <v>1160.5622703999998</v>
      </c>
      <c r="V7" s="618">
        <f t="shared" si="1"/>
        <v>3.4653222238783171E-2</v>
      </c>
      <c r="W7" s="612"/>
      <c r="X7" s="619">
        <v>54.502853100000031</v>
      </c>
      <c r="Y7" s="581"/>
      <c r="AA7"/>
      <c r="AB7"/>
      <c r="AC7"/>
      <c r="AD7"/>
      <c r="AE7" s="869" t="s">
        <v>24</v>
      </c>
      <c r="AF7" s="869">
        <v>2.5909188000000043</v>
      </c>
      <c r="AG7" s="869">
        <v>2.8615099999999997E-2</v>
      </c>
      <c r="AH7" s="869">
        <v>1.9367487000000019</v>
      </c>
      <c r="AI7" s="869">
        <v>0.14370520000000001</v>
      </c>
      <c r="AJ7" s="869">
        <v>9.4248860000000008</v>
      </c>
      <c r="AK7" s="869">
        <v>2.8410866999999973</v>
      </c>
      <c r="AL7" s="869">
        <v>7.2618799999999956E-2</v>
      </c>
      <c r="AM7" s="869">
        <v>2.0356219000000007</v>
      </c>
      <c r="AN7" s="869">
        <v>0.50083650000000079</v>
      </c>
      <c r="AO7" s="869">
        <v>0.43644939999999938</v>
      </c>
      <c r="AP7" s="869">
        <v>0.75902700000000056</v>
      </c>
      <c r="AQ7" s="869">
        <v>2.9381628000000042</v>
      </c>
      <c r="AR7" s="488">
        <v>1124.9323915999998</v>
      </c>
      <c r="AS7" s="869">
        <v>8.2800000000000009E-3</v>
      </c>
      <c r="AT7" s="869">
        <v>2.5481E-2</v>
      </c>
      <c r="AU7" s="869">
        <v>54.502853100000031</v>
      </c>
      <c r="AV7" s="920">
        <v>4.5661817999999963</v>
      </c>
      <c r="AW7" s="920">
        <v>0.20057779999999992</v>
      </c>
      <c r="AX7" s="920">
        <v>7.1206812999999922</v>
      </c>
      <c r="AY7" s="925">
        <v>1215.0651234999993</v>
      </c>
      <c r="AZ7" s="920">
        <f t="shared" si="2"/>
        <v>1215.0651234999998</v>
      </c>
      <c r="BA7" s="924">
        <f t="shared" si="3"/>
        <v>0</v>
      </c>
      <c r="BB7" s="920"/>
      <c r="BC7" s="920"/>
      <c r="BD7" s="920"/>
    </row>
    <row r="8" spans="1:56" s="569" customFormat="1" ht="22.5" customHeight="1">
      <c r="A8" s="606"/>
      <c r="B8" s="918" t="s">
        <v>2</v>
      </c>
      <c r="C8" s="614">
        <v>18.885480700000087</v>
      </c>
      <c r="D8" s="615"/>
      <c r="E8" s="615">
        <v>10.862404099999996</v>
      </c>
      <c r="F8" s="615">
        <v>54.811835499999951</v>
      </c>
      <c r="G8" s="615">
        <v>58.629334999999998</v>
      </c>
      <c r="H8" s="615">
        <v>81.109596800000048</v>
      </c>
      <c r="I8" s="615">
        <v>1.6739385</v>
      </c>
      <c r="J8" s="615">
        <v>10.172442300000027</v>
      </c>
      <c r="K8" s="615">
        <v>21.612287999999957</v>
      </c>
      <c r="L8" s="615">
        <v>33.248232200000004</v>
      </c>
      <c r="M8" s="615">
        <v>7.0237514000000099</v>
      </c>
      <c r="N8" s="615">
        <v>331.71481380000057</v>
      </c>
      <c r="O8" s="615">
        <v>3457.0500723000009</v>
      </c>
      <c r="P8" s="615">
        <v>8.6077465999999756</v>
      </c>
      <c r="Q8" s="615">
        <v>0.81882189999999999</v>
      </c>
      <c r="R8" s="615">
        <v>15.512888100000005</v>
      </c>
      <c r="S8" s="615">
        <v>9.8163600999999918</v>
      </c>
      <c r="T8" s="616">
        <v>40.983188699999992</v>
      </c>
      <c r="U8" s="617">
        <f t="shared" si="0"/>
        <v>4162.5331960000012</v>
      </c>
      <c r="V8" s="618">
        <f t="shared" si="1"/>
        <v>0.12428905505224191</v>
      </c>
      <c r="W8" s="621"/>
      <c r="X8" s="619">
        <v>505.48655260000118</v>
      </c>
      <c r="Y8" s="583"/>
      <c r="AA8"/>
      <c r="AB8"/>
      <c r="AC8"/>
      <c r="AD8"/>
      <c r="AE8" s="869" t="s">
        <v>2</v>
      </c>
      <c r="AF8" s="869">
        <v>18.885480700000087</v>
      </c>
      <c r="AG8" s="869"/>
      <c r="AH8" s="869">
        <v>10.862404099999996</v>
      </c>
      <c r="AI8" s="869">
        <v>54.811835499999951</v>
      </c>
      <c r="AJ8" s="869">
        <v>58.629334999999998</v>
      </c>
      <c r="AK8" s="869">
        <v>81.109596800000048</v>
      </c>
      <c r="AL8" s="869">
        <v>1.6739385</v>
      </c>
      <c r="AM8" s="869">
        <v>10.172442300000027</v>
      </c>
      <c r="AN8" s="869">
        <v>21.612287999999957</v>
      </c>
      <c r="AO8" s="869">
        <v>33.248232200000004</v>
      </c>
      <c r="AP8" s="869">
        <v>7.0237514000000099</v>
      </c>
      <c r="AQ8" s="869">
        <v>331.71481380000057</v>
      </c>
      <c r="AR8" s="488">
        <v>3457.0500723000009</v>
      </c>
      <c r="AS8" s="869">
        <v>8.6077465999999756</v>
      </c>
      <c r="AT8" s="869">
        <v>0.81882189999999999</v>
      </c>
      <c r="AU8" s="869">
        <v>505.48655260000118</v>
      </c>
      <c r="AV8" s="920">
        <v>15.512888100000005</v>
      </c>
      <c r="AW8" s="920">
        <v>9.8163600999999918</v>
      </c>
      <c r="AX8" s="920">
        <v>40.983188699999992</v>
      </c>
      <c r="AY8" s="925">
        <v>4668.0197486000143</v>
      </c>
      <c r="AZ8" s="920">
        <f t="shared" si="2"/>
        <v>4668.0197486000025</v>
      </c>
      <c r="BA8" s="924">
        <f t="shared" si="3"/>
        <v>1.1823431123048067E-11</v>
      </c>
      <c r="BB8" s="920"/>
      <c r="BC8" s="920"/>
      <c r="BD8" s="920"/>
    </row>
    <row r="9" spans="1:56" s="569" customFormat="1" ht="22.5" customHeight="1">
      <c r="A9" s="606"/>
      <c r="B9" s="918" t="s">
        <v>3</v>
      </c>
      <c r="C9" s="614">
        <v>1.9720344000000058</v>
      </c>
      <c r="D9" s="615"/>
      <c r="E9" s="615">
        <v>4.8663397999999907</v>
      </c>
      <c r="F9" s="615">
        <v>3.0600687999999998</v>
      </c>
      <c r="G9" s="615">
        <v>12.325892899999983</v>
      </c>
      <c r="H9" s="615">
        <v>8.8493753499999919</v>
      </c>
      <c r="I9" s="615">
        <v>0.46959660000000031</v>
      </c>
      <c r="J9" s="615">
        <v>3.0493406999999983</v>
      </c>
      <c r="K9" s="615">
        <v>1.587895499999999</v>
      </c>
      <c r="L9" s="615">
        <v>9.8028049999999993</v>
      </c>
      <c r="M9" s="615">
        <v>1.4393223000000013</v>
      </c>
      <c r="N9" s="615">
        <v>39.087234699999996</v>
      </c>
      <c r="O9" s="615">
        <v>71.931599300000002</v>
      </c>
      <c r="P9" s="615">
        <v>0.23988270000000006</v>
      </c>
      <c r="Q9" s="615">
        <v>0.61387910000000012</v>
      </c>
      <c r="R9" s="615">
        <v>7.6619940000000071</v>
      </c>
      <c r="S9" s="615">
        <v>1.5642524999999998</v>
      </c>
      <c r="T9" s="616">
        <v>13.754210600000034</v>
      </c>
      <c r="U9" s="617">
        <f t="shared" si="0"/>
        <v>182.27572425</v>
      </c>
      <c r="V9" s="618">
        <f t="shared" si="1"/>
        <v>5.4425698148823868E-3</v>
      </c>
      <c r="W9" s="621"/>
      <c r="X9" s="619">
        <v>81.426246190000271</v>
      </c>
      <c r="Y9" s="559"/>
      <c r="AA9"/>
      <c r="AB9"/>
      <c r="AC9"/>
      <c r="AD9"/>
      <c r="AE9" s="869" t="s">
        <v>3</v>
      </c>
      <c r="AF9" s="869">
        <v>1.9720344000000058</v>
      </c>
      <c r="AG9" s="869"/>
      <c r="AH9" s="869">
        <v>4.8663397999999907</v>
      </c>
      <c r="AI9" s="869">
        <v>3.0600687999999998</v>
      </c>
      <c r="AJ9" s="869">
        <v>12.325892899999983</v>
      </c>
      <c r="AK9" s="869">
        <v>8.8493753499999919</v>
      </c>
      <c r="AL9" s="869">
        <v>0.46959660000000031</v>
      </c>
      <c r="AM9" s="869">
        <v>3.0493406999999983</v>
      </c>
      <c r="AN9" s="869">
        <v>1.587895499999999</v>
      </c>
      <c r="AO9" s="869">
        <v>9.8028049999999993</v>
      </c>
      <c r="AP9" s="869">
        <v>1.4393223000000013</v>
      </c>
      <c r="AQ9" s="869">
        <v>39.087234699999996</v>
      </c>
      <c r="AR9" s="869">
        <v>71.931599300000002</v>
      </c>
      <c r="AS9" s="869">
        <v>0.23988270000000006</v>
      </c>
      <c r="AT9" s="869">
        <v>0.61387910000000012</v>
      </c>
      <c r="AU9" s="869">
        <v>81.426246190000271</v>
      </c>
      <c r="AV9" s="920">
        <v>7.6619940000000071</v>
      </c>
      <c r="AW9" s="920">
        <v>1.5642524999999998</v>
      </c>
      <c r="AX9" s="920">
        <v>13.754210600000034</v>
      </c>
      <c r="AY9" s="920">
        <v>263.70197043999923</v>
      </c>
      <c r="AZ9" s="920">
        <f t="shared" si="2"/>
        <v>263.70197044000025</v>
      </c>
      <c r="BA9" s="924">
        <f t="shared" si="3"/>
        <v>-1.0231815394945443E-12</v>
      </c>
      <c r="BB9" s="920"/>
      <c r="BC9" s="920"/>
      <c r="BD9" s="920"/>
    </row>
    <row r="10" spans="1:56" s="569" customFormat="1" ht="22.5" customHeight="1">
      <c r="A10" s="606"/>
      <c r="B10" s="918" t="s">
        <v>4</v>
      </c>
      <c r="C10" s="614">
        <v>5.4797049500000146</v>
      </c>
      <c r="D10" s="615">
        <v>1.2439599999999999E-3</v>
      </c>
      <c r="E10" s="615">
        <v>7.7015007399999886</v>
      </c>
      <c r="F10" s="615">
        <v>3.990502210000002</v>
      </c>
      <c r="G10" s="615">
        <v>27.738596339999994</v>
      </c>
      <c r="H10" s="615">
        <v>39.594481820000006</v>
      </c>
      <c r="I10" s="615">
        <v>0.4585935200000002</v>
      </c>
      <c r="J10" s="615">
        <v>3.2793186900000095</v>
      </c>
      <c r="K10" s="615">
        <v>5.430860209999989</v>
      </c>
      <c r="L10" s="615">
        <v>4.6135738900000005</v>
      </c>
      <c r="M10" s="615">
        <v>1.5503133200000012</v>
      </c>
      <c r="N10" s="615">
        <v>7.0516633000000057</v>
      </c>
      <c r="O10" s="615">
        <v>644.23018937999984</v>
      </c>
      <c r="P10" s="615">
        <v>0.48601681000000069</v>
      </c>
      <c r="Q10" s="615">
        <v>0.18357810999999999</v>
      </c>
      <c r="R10" s="615">
        <v>2.775433350000005</v>
      </c>
      <c r="S10" s="615">
        <v>0.95953026999999969</v>
      </c>
      <c r="T10" s="616">
        <v>8.1882501199999993</v>
      </c>
      <c r="U10" s="617">
        <f t="shared" si="0"/>
        <v>763.71335098999975</v>
      </c>
      <c r="V10" s="618">
        <f t="shared" si="1"/>
        <v>2.2803712608596864E-2</v>
      </c>
      <c r="W10" s="612"/>
      <c r="X10" s="619">
        <v>175.45025212000073</v>
      </c>
      <c r="Y10" s="581"/>
      <c r="AA10"/>
      <c r="AB10"/>
      <c r="AC10"/>
      <c r="AD10"/>
      <c r="AE10" s="869" t="s">
        <v>4</v>
      </c>
      <c r="AF10" s="869">
        <v>5.4797049500000146</v>
      </c>
      <c r="AG10" s="869">
        <v>1.2439599999999999E-3</v>
      </c>
      <c r="AH10" s="869">
        <v>7.7015007399999886</v>
      </c>
      <c r="AI10" s="869">
        <v>3.990502210000002</v>
      </c>
      <c r="AJ10" s="869">
        <v>27.738596339999994</v>
      </c>
      <c r="AK10" s="869">
        <v>39.594481820000006</v>
      </c>
      <c r="AL10" s="869">
        <v>0.4585935200000002</v>
      </c>
      <c r="AM10" s="869">
        <v>3.2793186900000095</v>
      </c>
      <c r="AN10" s="869">
        <v>5.430860209999989</v>
      </c>
      <c r="AO10" s="869">
        <v>4.6135738900000005</v>
      </c>
      <c r="AP10" s="869">
        <v>1.5503133200000012</v>
      </c>
      <c r="AQ10" s="869">
        <v>7.0516633000000057</v>
      </c>
      <c r="AR10" s="869">
        <v>644.23018937999984</v>
      </c>
      <c r="AS10" s="869">
        <v>0.48601681000000069</v>
      </c>
      <c r="AT10" s="869">
        <v>0.18357810999999999</v>
      </c>
      <c r="AU10" s="869">
        <v>175.45025212000073</v>
      </c>
      <c r="AV10" s="920">
        <v>2.775433350000005</v>
      </c>
      <c r="AW10" s="920">
        <v>0.95953026999999969</v>
      </c>
      <c r="AX10" s="920">
        <v>8.1882501199999993</v>
      </c>
      <c r="AY10" s="920">
        <v>939.16360311000165</v>
      </c>
      <c r="AZ10" s="920">
        <f t="shared" si="2"/>
        <v>939.16360311000051</v>
      </c>
      <c r="BA10" s="924">
        <f t="shared" si="3"/>
        <v>1.1368683772161603E-12</v>
      </c>
      <c r="BB10" s="920"/>
      <c r="BC10" s="920"/>
      <c r="BD10" s="920"/>
    </row>
    <row r="11" spans="1:56" s="569" customFormat="1" ht="22.5" customHeight="1">
      <c r="A11" s="606"/>
      <c r="B11" s="918" t="s">
        <v>39</v>
      </c>
      <c r="C11" s="614">
        <v>5.9923159000000004</v>
      </c>
      <c r="D11" s="615"/>
      <c r="E11" s="615">
        <v>29.653629400000003</v>
      </c>
      <c r="F11" s="615">
        <v>0.5302695999999999</v>
      </c>
      <c r="G11" s="615">
        <v>48.285665999999971</v>
      </c>
      <c r="H11" s="615">
        <v>63.708093599999927</v>
      </c>
      <c r="I11" s="615">
        <v>7.9153925000000056</v>
      </c>
      <c r="J11" s="615">
        <v>2.9797267999999963</v>
      </c>
      <c r="K11" s="615">
        <v>1.9431644999999993</v>
      </c>
      <c r="L11" s="615">
        <v>28.221362299999964</v>
      </c>
      <c r="M11" s="615">
        <v>8.1715033999999989</v>
      </c>
      <c r="N11" s="615">
        <v>945.56980000000078</v>
      </c>
      <c r="O11" s="615">
        <v>6.2578987000000001</v>
      </c>
      <c r="P11" s="615">
        <v>69.68800499999999</v>
      </c>
      <c r="Q11" s="615">
        <v>28.536938499999994</v>
      </c>
      <c r="R11" s="615">
        <v>21.07432270000001</v>
      </c>
      <c r="S11" s="615">
        <v>13.307185999999996</v>
      </c>
      <c r="T11" s="616">
        <v>84.615748999999965</v>
      </c>
      <c r="U11" s="617">
        <f t="shared" si="0"/>
        <v>1366.4510239000006</v>
      </c>
      <c r="V11" s="618">
        <f t="shared" si="1"/>
        <v>4.0800853359897013E-2</v>
      </c>
      <c r="W11" s="621"/>
      <c r="X11" s="619">
        <v>435.25510780000053</v>
      </c>
      <c r="Y11" s="583"/>
      <c r="AA11"/>
      <c r="AB11"/>
      <c r="AC11"/>
      <c r="AD11"/>
      <c r="AE11" s="869" t="s">
        <v>39</v>
      </c>
      <c r="AF11" s="869">
        <v>5.9923159000000004</v>
      </c>
      <c r="AG11" s="869"/>
      <c r="AH11" s="869">
        <v>29.653629400000003</v>
      </c>
      <c r="AI11" s="869">
        <v>0.5302695999999999</v>
      </c>
      <c r="AJ11" s="869">
        <v>48.285665999999971</v>
      </c>
      <c r="AK11" s="869">
        <v>63.708093599999927</v>
      </c>
      <c r="AL11" s="869">
        <v>7.9153925000000056</v>
      </c>
      <c r="AM11" s="869">
        <v>2.9797267999999963</v>
      </c>
      <c r="AN11" s="869">
        <v>1.9431644999999993</v>
      </c>
      <c r="AO11" s="869">
        <v>28.221362299999964</v>
      </c>
      <c r="AP11" s="869">
        <v>8.1715033999999989</v>
      </c>
      <c r="AQ11" s="488">
        <v>945.56980000000078</v>
      </c>
      <c r="AR11" s="869">
        <v>6.2578987000000001</v>
      </c>
      <c r="AS11" s="869">
        <v>69.68800499999999</v>
      </c>
      <c r="AT11" s="869">
        <v>28.536938499999994</v>
      </c>
      <c r="AU11" s="869">
        <v>435.25510780000053</v>
      </c>
      <c r="AV11" s="920">
        <v>21.07432270000001</v>
      </c>
      <c r="AW11" s="920">
        <v>13.307185999999996</v>
      </c>
      <c r="AX11" s="920">
        <v>84.615748999999965</v>
      </c>
      <c r="AY11" s="920">
        <v>1801.7061317000018</v>
      </c>
      <c r="AZ11" s="920">
        <f t="shared" si="2"/>
        <v>1801.7061317000012</v>
      </c>
      <c r="BA11" s="924">
        <f t="shared" si="3"/>
        <v>0</v>
      </c>
      <c r="BB11" s="920"/>
      <c r="BC11" s="920"/>
      <c r="BD11" s="920"/>
    </row>
    <row r="12" spans="1:56" s="569" customFormat="1" ht="22.5" customHeight="1">
      <c r="A12" s="606"/>
      <c r="B12" s="918" t="s">
        <v>5</v>
      </c>
      <c r="C12" s="614">
        <v>14.223936000000018</v>
      </c>
      <c r="D12" s="615">
        <v>0.74403859999999999</v>
      </c>
      <c r="E12" s="615">
        <v>8.5233602999999984</v>
      </c>
      <c r="F12" s="615">
        <v>2.1697006999999977</v>
      </c>
      <c r="G12" s="615">
        <v>30.373326400000018</v>
      </c>
      <c r="H12" s="615">
        <v>27.989094600000108</v>
      </c>
      <c r="I12" s="615">
        <v>0.64956079999999961</v>
      </c>
      <c r="J12" s="615">
        <v>6.9141411000000126</v>
      </c>
      <c r="K12" s="615">
        <v>16.82721789999999</v>
      </c>
      <c r="L12" s="615">
        <v>8.3267399000000069</v>
      </c>
      <c r="M12" s="615">
        <v>3.9293420999999991</v>
      </c>
      <c r="N12" s="615">
        <v>182.85200109999991</v>
      </c>
      <c r="O12" s="615">
        <v>1650.9765739000002</v>
      </c>
      <c r="P12" s="615">
        <v>4.3579999999999973E-3</v>
      </c>
      <c r="Q12" s="615">
        <v>7.0209999999999977E-3</v>
      </c>
      <c r="R12" s="615">
        <v>9.061297299999989</v>
      </c>
      <c r="S12" s="615">
        <v>24.147502800000026</v>
      </c>
      <c r="T12" s="616">
        <v>19.926726799999987</v>
      </c>
      <c r="U12" s="617">
        <f t="shared" si="0"/>
        <v>2007.6459393000002</v>
      </c>
      <c r="V12" s="618">
        <f t="shared" si="1"/>
        <v>5.9946288696232558E-2</v>
      </c>
      <c r="W12" s="612"/>
      <c r="X12" s="619">
        <v>242.58637595000172</v>
      </c>
      <c r="Y12" s="581"/>
      <c r="AA12"/>
      <c r="AB12"/>
      <c r="AC12"/>
      <c r="AD12"/>
      <c r="AE12" s="869" t="s">
        <v>5</v>
      </c>
      <c r="AF12" s="869">
        <v>14.223936000000018</v>
      </c>
      <c r="AG12" s="869">
        <v>0.74403859999999999</v>
      </c>
      <c r="AH12" s="869">
        <v>8.5233602999999984</v>
      </c>
      <c r="AI12" s="869">
        <v>2.1697006999999977</v>
      </c>
      <c r="AJ12" s="869">
        <v>30.373326400000018</v>
      </c>
      <c r="AK12" s="869">
        <v>27.989094600000108</v>
      </c>
      <c r="AL12" s="869">
        <v>0.64956079999999961</v>
      </c>
      <c r="AM12" s="869">
        <v>6.9141411000000126</v>
      </c>
      <c r="AN12" s="869">
        <v>16.82721789999999</v>
      </c>
      <c r="AO12" s="869">
        <v>8.3267399000000069</v>
      </c>
      <c r="AP12" s="869">
        <v>3.9293420999999991</v>
      </c>
      <c r="AQ12" s="869">
        <v>182.85200109999991</v>
      </c>
      <c r="AR12" s="488">
        <v>1650.9765739000002</v>
      </c>
      <c r="AS12" s="869">
        <v>4.3579999999999973E-3</v>
      </c>
      <c r="AT12" s="869">
        <v>7.0209999999999977E-3</v>
      </c>
      <c r="AU12" s="869">
        <v>242.58637595000172</v>
      </c>
      <c r="AV12" s="920">
        <v>9.061297299999989</v>
      </c>
      <c r="AW12" s="920">
        <v>24.147502800000026</v>
      </c>
      <c r="AX12" s="920">
        <v>19.926726799999987</v>
      </c>
      <c r="AY12" s="925">
        <v>2250.2323152500007</v>
      </c>
      <c r="AZ12" s="920">
        <f t="shared" si="2"/>
        <v>2250.2323152500021</v>
      </c>
      <c r="BA12" s="924">
        <f t="shared" si="3"/>
        <v>0</v>
      </c>
      <c r="BB12" s="920"/>
      <c r="BC12" s="920"/>
      <c r="BD12" s="920"/>
    </row>
    <row r="13" spans="1:56" s="569" customFormat="1" ht="22.5" customHeight="1">
      <c r="A13" s="606"/>
      <c r="B13" s="918" t="s">
        <v>6</v>
      </c>
      <c r="C13" s="614">
        <v>0.63147370000000203</v>
      </c>
      <c r="D13" s="615"/>
      <c r="E13" s="615">
        <v>4.2938258999999892</v>
      </c>
      <c r="F13" s="615">
        <v>3.4568999999999989E-2</v>
      </c>
      <c r="G13" s="615">
        <v>6.2036256000000005</v>
      </c>
      <c r="H13" s="615">
        <v>2.6988517000000014</v>
      </c>
      <c r="I13" s="615">
        <v>0.1201777999999999</v>
      </c>
      <c r="J13" s="615">
        <v>2.2035653000000059</v>
      </c>
      <c r="K13" s="615">
        <v>0.52241069999999989</v>
      </c>
      <c r="L13" s="615">
        <v>0.44114150000000013</v>
      </c>
      <c r="M13" s="615">
        <v>0.40447219999999989</v>
      </c>
      <c r="N13" s="615">
        <v>7.2493270000000019</v>
      </c>
      <c r="O13" s="615">
        <v>84.142881399999993</v>
      </c>
      <c r="P13" s="615">
        <v>1.2622700000000006E-2</v>
      </c>
      <c r="Q13" s="615">
        <v>0.78381319999999988</v>
      </c>
      <c r="R13" s="615">
        <v>2.7697813999999985</v>
      </c>
      <c r="S13" s="615">
        <v>0.25907340000000006</v>
      </c>
      <c r="T13" s="616">
        <v>5.747087800000001</v>
      </c>
      <c r="U13" s="617">
        <f t="shared" si="0"/>
        <v>118.51870029999999</v>
      </c>
      <c r="V13" s="618">
        <f t="shared" si="1"/>
        <v>3.5388491989594827E-3</v>
      </c>
      <c r="W13" s="621"/>
      <c r="X13" s="619">
        <v>25.018090159999922</v>
      </c>
      <c r="Y13" s="583"/>
      <c r="AA13"/>
      <c r="AB13"/>
      <c r="AC13"/>
      <c r="AD13"/>
      <c r="AE13" s="869" t="s">
        <v>6</v>
      </c>
      <c r="AF13" s="869">
        <v>0.63147370000000203</v>
      </c>
      <c r="AG13" s="869"/>
      <c r="AH13" s="869">
        <v>4.2938258999999892</v>
      </c>
      <c r="AI13" s="869">
        <v>3.4568999999999989E-2</v>
      </c>
      <c r="AJ13" s="869">
        <v>6.2036256000000005</v>
      </c>
      <c r="AK13" s="869">
        <v>2.6988517000000014</v>
      </c>
      <c r="AL13" s="869">
        <v>0.1201777999999999</v>
      </c>
      <c r="AM13" s="869">
        <v>2.2035653000000059</v>
      </c>
      <c r="AN13" s="869">
        <v>0.52241069999999989</v>
      </c>
      <c r="AO13" s="869">
        <v>0.44114150000000013</v>
      </c>
      <c r="AP13" s="869">
        <v>0.40447219999999989</v>
      </c>
      <c r="AQ13" s="869">
        <v>7.2493270000000019</v>
      </c>
      <c r="AR13" s="869">
        <v>84.142881399999993</v>
      </c>
      <c r="AS13" s="869">
        <v>1.2622700000000006E-2</v>
      </c>
      <c r="AT13" s="869">
        <v>0.78381319999999988</v>
      </c>
      <c r="AU13" s="869">
        <v>25.018090159999922</v>
      </c>
      <c r="AV13" s="920">
        <v>2.7697813999999985</v>
      </c>
      <c r="AW13" s="920">
        <v>0.25907340000000006</v>
      </c>
      <c r="AX13" s="920">
        <v>5.747087800000001</v>
      </c>
      <c r="AY13" s="920">
        <v>143.53679046000016</v>
      </c>
      <c r="AZ13" s="920">
        <f t="shared" si="2"/>
        <v>143.53679045999991</v>
      </c>
      <c r="BA13" s="924">
        <f t="shared" si="3"/>
        <v>2.5579538487363607E-13</v>
      </c>
      <c r="BB13" s="920"/>
      <c r="BC13" s="920"/>
      <c r="BD13" s="920"/>
    </row>
    <row r="14" spans="1:56" s="569" customFormat="1" ht="22.5" customHeight="1">
      <c r="A14" s="606"/>
      <c r="B14" s="918" t="s">
        <v>61</v>
      </c>
      <c r="C14" s="614">
        <v>2.3110738800000097</v>
      </c>
      <c r="D14" s="615">
        <v>1.2188499999999998E-3</v>
      </c>
      <c r="E14" s="615">
        <v>8.2726753000000013</v>
      </c>
      <c r="F14" s="615">
        <v>1.8362761000000003</v>
      </c>
      <c r="G14" s="615">
        <v>12.690042399999985</v>
      </c>
      <c r="H14" s="615">
        <v>16.588259699999949</v>
      </c>
      <c r="I14" s="615">
        <v>1.9442440600000002</v>
      </c>
      <c r="J14" s="615">
        <v>3.4592575299999972</v>
      </c>
      <c r="K14" s="615">
        <v>1.8024359000000034</v>
      </c>
      <c r="L14" s="615">
        <v>6.045978100000001</v>
      </c>
      <c r="M14" s="615">
        <v>1.5395521100000014</v>
      </c>
      <c r="N14" s="615">
        <v>4.0874011399999874</v>
      </c>
      <c r="O14" s="615">
        <v>13.702249599999996</v>
      </c>
      <c r="P14" s="615">
        <v>3.7562019999999995E-2</v>
      </c>
      <c r="Q14" s="615">
        <v>7.060000000000002E-3</v>
      </c>
      <c r="R14" s="615">
        <v>3.4060617400000086</v>
      </c>
      <c r="S14" s="615">
        <v>2.5685532199999996</v>
      </c>
      <c r="T14" s="616">
        <v>10.379899720000024</v>
      </c>
      <c r="U14" s="617">
        <f t="shared" si="0"/>
        <v>90.679801369999964</v>
      </c>
      <c r="V14" s="618">
        <f t="shared" si="1"/>
        <v>2.7076076739598652E-3</v>
      </c>
      <c r="W14" s="612"/>
      <c r="X14" s="619">
        <v>98.78365093999993</v>
      </c>
      <c r="Y14" s="581"/>
      <c r="AA14"/>
      <c r="AB14"/>
      <c r="AC14"/>
      <c r="AD14"/>
      <c r="AE14" s="869" t="s">
        <v>61</v>
      </c>
      <c r="AF14" s="869">
        <v>2.3110738800000097</v>
      </c>
      <c r="AG14" s="869">
        <v>1.2188499999999998E-3</v>
      </c>
      <c r="AH14" s="869">
        <v>8.2726753000000013</v>
      </c>
      <c r="AI14" s="869">
        <v>1.8362761000000003</v>
      </c>
      <c r="AJ14" s="869">
        <v>12.690042399999985</v>
      </c>
      <c r="AK14" s="869">
        <v>16.588259699999949</v>
      </c>
      <c r="AL14" s="869">
        <v>1.9442440600000002</v>
      </c>
      <c r="AM14" s="869">
        <v>3.4592575299999972</v>
      </c>
      <c r="AN14" s="869">
        <v>1.8024359000000034</v>
      </c>
      <c r="AO14" s="869">
        <v>6.045978100000001</v>
      </c>
      <c r="AP14" s="869">
        <v>1.5395521100000014</v>
      </c>
      <c r="AQ14" s="869">
        <v>4.0874011399999874</v>
      </c>
      <c r="AR14" s="869">
        <v>13.702249599999996</v>
      </c>
      <c r="AS14" s="869">
        <v>3.7562019999999995E-2</v>
      </c>
      <c r="AT14" s="869">
        <v>7.060000000000002E-3</v>
      </c>
      <c r="AU14" s="869">
        <v>98.78365093999993</v>
      </c>
      <c r="AV14" s="920">
        <v>3.4060617400000086</v>
      </c>
      <c r="AW14" s="920">
        <v>2.5685532199999996</v>
      </c>
      <c r="AX14" s="920">
        <v>10.379899720000024</v>
      </c>
      <c r="AY14" s="920">
        <v>189.46345231000134</v>
      </c>
      <c r="AZ14" s="920">
        <f t="shared" si="2"/>
        <v>189.46345230999989</v>
      </c>
      <c r="BA14" s="924">
        <f t="shared" si="3"/>
        <v>1.4495071809506044E-12</v>
      </c>
      <c r="BB14" s="920"/>
      <c r="BC14" s="920"/>
      <c r="BD14" s="920"/>
    </row>
    <row r="15" spans="1:56" s="569" customFormat="1" ht="22.5" customHeight="1">
      <c r="A15" s="606"/>
      <c r="B15" s="918" t="s">
        <v>8</v>
      </c>
      <c r="C15" s="614">
        <v>13.582174599999972</v>
      </c>
      <c r="D15" s="615"/>
      <c r="E15" s="615">
        <v>8.8941325999999918</v>
      </c>
      <c r="F15" s="615">
        <v>377.06931370000012</v>
      </c>
      <c r="G15" s="615">
        <v>27.289747800000001</v>
      </c>
      <c r="H15" s="615">
        <v>59.986558199999891</v>
      </c>
      <c r="I15" s="615">
        <v>2.2151451</v>
      </c>
      <c r="J15" s="615">
        <v>5.0298356999999934</v>
      </c>
      <c r="K15" s="615">
        <v>11.840303999999994</v>
      </c>
      <c r="L15" s="615">
        <v>55.182535900000055</v>
      </c>
      <c r="M15" s="615">
        <v>3.7345416999999945</v>
      </c>
      <c r="N15" s="615">
        <v>700.99251509999988</v>
      </c>
      <c r="O15" s="615">
        <v>1008.6064635</v>
      </c>
      <c r="P15" s="615">
        <v>7.46615629999999</v>
      </c>
      <c r="Q15" s="615">
        <v>3.2488528999999997</v>
      </c>
      <c r="R15" s="615">
        <v>11.10644870000001</v>
      </c>
      <c r="S15" s="615">
        <v>19.0037433</v>
      </c>
      <c r="T15" s="616">
        <v>25.492170999999953</v>
      </c>
      <c r="U15" s="617">
        <f t="shared" si="0"/>
        <v>2340.7406400999998</v>
      </c>
      <c r="V15" s="618">
        <f t="shared" si="1"/>
        <v>6.9892161475127071E-2</v>
      </c>
      <c r="W15" s="621"/>
      <c r="X15" s="619">
        <v>278.35417530000075</v>
      </c>
      <c r="Y15" s="583"/>
      <c r="AA15"/>
      <c r="AB15"/>
      <c r="AC15"/>
      <c r="AD15"/>
      <c r="AE15" s="869" t="s">
        <v>8</v>
      </c>
      <c r="AF15" s="869">
        <v>13.582174599999972</v>
      </c>
      <c r="AG15" s="869"/>
      <c r="AH15" s="869">
        <v>8.8941325999999918</v>
      </c>
      <c r="AI15" s="869">
        <v>377.06931370000012</v>
      </c>
      <c r="AJ15" s="869">
        <v>27.289747800000001</v>
      </c>
      <c r="AK15" s="869">
        <v>59.986558199999891</v>
      </c>
      <c r="AL15" s="869">
        <v>2.2151451</v>
      </c>
      <c r="AM15" s="869">
        <v>5.0298356999999934</v>
      </c>
      <c r="AN15" s="869">
        <v>11.840303999999994</v>
      </c>
      <c r="AO15" s="869">
        <v>55.182535900000055</v>
      </c>
      <c r="AP15" s="869">
        <v>3.7345416999999945</v>
      </c>
      <c r="AQ15" s="869">
        <v>700.99251509999988</v>
      </c>
      <c r="AR15" s="488">
        <v>1008.6064635</v>
      </c>
      <c r="AS15" s="869">
        <v>7.46615629999999</v>
      </c>
      <c r="AT15" s="869">
        <v>3.2488528999999997</v>
      </c>
      <c r="AU15" s="869">
        <v>278.35417530000075</v>
      </c>
      <c r="AV15" s="920">
        <v>11.10644870000001</v>
      </c>
      <c r="AW15" s="920">
        <v>19.0037433</v>
      </c>
      <c r="AX15" s="920">
        <v>25.492170999999953</v>
      </c>
      <c r="AY15" s="920">
        <v>2619.0948153999975</v>
      </c>
      <c r="AZ15" s="920">
        <f t="shared" si="2"/>
        <v>2619.0948154000007</v>
      </c>
      <c r="BA15" s="924">
        <f t="shared" si="3"/>
        <v>0</v>
      </c>
      <c r="BB15" s="920"/>
      <c r="BC15" s="920"/>
      <c r="BD15" s="920"/>
    </row>
    <row r="16" spans="1:56" s="569" customFormat="1" ht="22.5" customHeight="1">
      <c r="A16" s="606"/>
      <c r="B16" s="918" t="s">
        <v>47</v>
      </c>
      <c r="C16" s="614">
        <v>6.0250671900000006</v>
      </c>
      <c r="D16" s="615"/>
      <c r="E16" s="615">
        <v>13.817473099999981</v>
      </c>
      <c r="F16" s="615">
        <v>1.4148136999999981</v>
      </c>
      <c r="G16" s="615">
        <v>40.707123699999975</v>
      </c>
      <c r="H16" s="615">
        <v>44.704975239999868</v>
      </c>
      <c r="I16" s="615">
        <v>1.9356074999999997</v>
      </c>
      <c r="J16" s="615">
        <v>7.0756461999999924</v>
      </c>
      <c r="K16" s="615">
        <v>8.6732578999999994</v>
      </c>
      <c r="L16" s="615">
        <v>5.3972194000000027</v>
      </c>
      <c r="M16" s="615">
        <v>5.1931894999999981</v>
      </c>
      <c r="N16" s="615">
        <v>84.766169600000069</v>
      </c>
      <c r="O16" s="615">
        <v>991.92005789999996</v>
      </c>
      <c r="P16" s="615"/>
      <c r="Q16" s="615">
        <v>0.15671160000000003</v>
      </c>
      <c r="R16" s="615">
        <v>12.357009300000007</v>
      </c>
      <c r="S16" s="615">
        <v>8.6607566999999896</v>
      </c>
      <c r="T16" s="616">
        <v>23.039966500000013</v>
      </c>
      <c r="U16" s="617">
        <f t="shared" si="0"/>
        <v>1255.8450450300002</v>
      </c>
      <c r="V16" s="618">
        <f t="shared" si="1"/>
        <v>3.7498270065164152E-2</v>
      </c>
      <c r="W16" s="612"/>
      <c r="X16" s="619">
        <v>220.92635486000012</v>
      </c>
      <c r="Y16" s="585"/>
      <c r="AA16"/>
      <c r="AB16"/>
      <c r="AC16"/>
      <c r="AD16"/>
      <c r="AE16" s="869" t="s">
        <v>47</v>
      </c>
      <c r="AF16" s="869">
        <v>6.0250671900000006</v>
      </c>
      <c r="AG16" s="869"/>
      <c r="AH16" s="869">
        <v>13.817473099999981</v>
      </c>
      <c r="AI16" s="869">
        <v>1.4148136999999981</v>
      </c>
      <c r="AJ16" s="869">
        <v>40.707123699999975</v>
      </c>
      <c r="AK16" s="869">
        <v>44.704975239999868</v>
      </c>
      <c r="AL16" s="869">
        <v>1.9356074999999997</v>
      </c>
      <c r="AM16" s="869">
        <v>7.0756461999999924</v>
      </c>
      <c r="AN16" s="869">
        <v>8.6732578999999994</v>
      </c>
      <c r="AO16" s="869">
        <v>5.3972194000000027</v>
      </c>
      <c r="AP16" s="869">
        <v>5.1931894999999981</v>
      </c>
      <c r="AQ16" s="869">
        <v>84.766169600000069</v>
      </c>
      <c r="AR16" s="488">
        <v>991.92005789999996</v>
      </c>
      <c r="AS16" s="869"/>
      <c r="AT16" s="869">
        <v>0.15671160000000003</v>
      </c>
      <c r="AU16" s="869">
        <v>220.92635486000012</v>
      </c>
      <c r="AV16" s="920">
        <v>12.357009300000007</v>
      </c>
      <c r="AW16" s="920">
        <v>8.6607566999999896</v>
      </c>
      <c r="AX16" s="920">
        <v>23.039966500000013</v>
      </c>
      <c r="AY16" s="920">
        <v>1476.7713998900033</v>
      </c>
      <c r="AZ16" s="920">
        <f t="shared" si="2"/>
        <v>1476.7713998900003</v>
      </c>
      <c r="BA16" s="924">
        <f t="shared" si="3"/>
        <v>2.9558577807620168E-12</v>
      </c>
      <c r="BB16" s="920"/>
      <c r="BC16" s="920"/>
      <c r="BD16" s="920"/>
    </row>
    <row r="17" spans="1:56" s="569" customFormat="1" ht="22.5" customHeight="1">
      <c r="A17" s="606"/>
      <c r="B17" s="918" t="s">
        <v>10</v>
      </c>
      <c r="C17" s="614">
        <v>21.944253769999964</v>
      </c>
      <c r="D17" s="615">
        <v>2.7534509999999995E-2</v>
      </c>
      <c r="E17" s="615">
        <v>19.168975879999998</v>
      </c>
      <c r="F17" s="615">
        <v>87.321125739999971</v>
      </c>
      <c r="G17" s="615">
        <v>49.813471600000014</v>
      </c>
      <c r="H17" s="615">
        <v>240.34713051000006</v>
      </c>
      <c r="I17" s="615">
        <v>3.1596501199999962</v>
      </c>
      <c r="J17" s="615">
        <v>13.112563739999988</v>
      </c>
      <c r="K17" s="615">
        <v>15.17610671000001</v>
      </c>
      <c r="L17" s="615">
        <v>19.257533600000023</v>
      </c>
      <c r="M17" s="615">
        <v>11.495484460000005</v>
      </c>
      <c r="N17" s="615">
        <v>424.61506400000007</v>
      </c>
      <c r="O17" s="615">
        <v>245.69760982000008</v>
      </c>
      <c r="P17" s="615">
        <v>1.3451590500000008</v>
      </c>
      <c r="Q17" s="615">
        <v>10.212658769999999</v>
      </c>
      <c r="R17" s="615">
        <v>16.759866490000068</v>
      </c>
      <c r="S17" s="615">
        <v>14.224064319999993</v>
      </c>
      <c r="T17" s="616">
        <v>29.155729790000002</v>
      </c>
      <c r="U17" s="617">
        <f t="shared" si="0"/>
        <v>1222.8339828800001</v>
      </c>
      <c r="V17" s="618">
        <f t="shared" si="1"/>
        <v>3.6512592947961331E-2</v>
      </c>
      <c r="W17" s="621"/>
      <c r="X17" s="619">
        <v>456.55880440000004</v>
      </c>
      <c r="Y17" s="583"/>
      <c r="AA17"/>
      <c r="AB17"/>
      <c r="AC17"/>
      <c r="AD17"/>
      <c r="AE17" s="869" t="s">
        <v>10</v>
      </c>
      <c r="AF17" s="869">
        <v>21.944253769999964</v>
      </c>
      <c r="AG17" s="869">
        <v>2.7534509999999995E-2</v>
      </c>
      <c r="AH17" s="869">
        <v>19.168975879999998</v>
      </c>
      <c r="AI17" s="869">
        <v>87.321125739999971</v>
      </c>
      <c r="AJ17" s="869">
        <v>49.813471600000014</v>
      </c>
      <c r="AK17" s="869">
        <v>240.34713051000006</v>
      </c>
      <c r="AL17" s="869">
        <v>3.1596501199999962</v>
      </c>
      <c r="AM17" s="869">
        <v>13.112563739999988</v>
      </c>
      <c r="AN17" s="869">
        <v>15.17610671000001</v>
      </c>
      <c r="AO17" s="869">
        <v>19.257533600000023</v>
      </c>
      <c r="AP17" s="869">
        <v>11.495484460000005</v>
      </c>
      <c r="AQ17" s="869">
        <v>424.61506400000007</v>
      </c>
      <c r="AR17" s="869">
        <v>245.69760982000008</v>
      </c>
      <c r="AS17" s="869">
        <v>1.3451590500000008</v>
      </c>
      <c r="AT17" s="869">
        <v>10.212658769999999</v>
      </c>
      <c r="AU17" s="869">
        <v>456.55880440000004</v>
      </c>
      <c r="AV17" s="920">
        <v>16.759866490000068</v>
      </c>
      <c r="AW17" s="920">
        <v>14.224064319999993</v>
      </c>
      <c r="AX17" s="920">
        <v>29.155729790000002</v>
      </c>
      <c r="AY17" s="920">
        <v>1679.3927872799998</v>
      </c>
      <c r="AZ17" s="920">
        <f t="shared" si="2"/>
        <v>1679.3927872800002</v>
      </c>
      <c r="BA17" s="924">
        <f t="shared" si="3"/>
        <v>0</v>
      </c>
      <c r="BB17" s="920"/>
      <c r="BC17" s="920"/>
      <c r="BD17" s="920"/>
    </row>
    <row r="18" spans="1:56" s="569" customFormat="1" ht="22.5" customHeight="1">
      <c r="A18" s="606"/>
      <c r="B18" s="918" t="s">
        <v>11</v>
      </c>
      <c r="C18" s="614">
        <v>10.011957700000009</v>
      </c>
      <c r="D18" s="615">
        <v>4.6246679999999998E-2</v>
      </c>
      <c r="E18" s="615">
        <v>9.0288473700000083</v>
      </c>
      <c r="F18" s="615">
        <v>90.695832030000219</v>
      </c>
      <c r="G18" s="615">
        <v>28.958562020000031</v>
      </c>
      <c r="H18" s="615">
        <v>172.59924426999962</v>
      </c>
      <c r="I18" s="615">
        <v>4.8482158100000055</v>
      </c>
      <c r="J18" s="615">
        <v>6.4403092699999993</v>
      </c>
      <c r="K18" s="615">
        <v>15.391684479999988</v>
      </c>
      <c r="L18" s="615">
        <v>14.090934090000006</v>
      </c>
      <c r="M18" s="615">
        <v>4.9449155000000014</v>
      </c>
      <c r="N18" s="615">
        <v>153.10660345999986</v>
      </c>
      <c r="O18" s="615">
        <v>0.55125968000000036</v>
      </c>
      <c r="P18" s="615">
        <v>2.013058060000001</v>
      </c>
      <c r="Q18" s="615">
        <v>1.5287273100000003</v>
      </c>
      <c r="R18" s="615">
        <v>13.901061949999994</v>
      </c>
      <c r="S18" s="615">
        <v>10.691991840000005</v>
      </c>
      <c r="T18" s="616">
        <v>18.176833659999996</v>
      </c>
      <c r="U18" s="617">
        <f t="shared" si="0"/>
        <v>557.02628517999972</v>
      </c>
      <c r="V18" s="618">
        <f t="shared" si="1"/>
        <v>1.6632244684753925E-2</v>
      </c>
      <c r="W18" s="612"/>
      <c r="X18" s="619">
        <v>321.03518892000017</v>
      </c>
      <c r="Y18" s="585"/>
      <c r="AA18"/>
      <c r="AB18"/>
      <c r="AC18"/>
      <c r="AD18"/>
      <c r="AE18" s="869" t="s">
        <v>11</v>
      </c>
      <c r="AF18" s="869">
        <v>10.011957700000009</v>
      </c>
      <c r="AG18" s="869">
        <v>4.6246679999999998E-2</v>
      </c>
      <c r="AH18" s="869">
        <v>9.0288473700000083</v>
      </c>
      <c r="AI18" s="869">
        <v>90.695832030000219</v>
      </c>
      <c r="AJ18" s="869">
        <v>28.958562020000031</v>
      </c>
      <c r="AK18" s="869">
        <v>172.59924426999962</v>
      </c>
      <c r="AL18" s="869">
        <v>4.8482158100000055</v>
      </c>
      <c r="AM18" s="869">
        <v>6.4403092699999993</v>
      </c>
      <c r="AN18" s="869">
        <v>15.391684479999988</v>
      </c>
      <c r="AO18" s="869">
        <v>14.090934090000006</v>
      </c>
      <c r="AP18" s="869">
        <v>4.9449155000000014</v>
      </c>
      <c r="AQ18" s="869">
        <v>153.10660345999986</v>
      </c>
      <c r="AR18" s="869">
        <v>0.55125968000000036</v>
      </c>
      <c r="AS18" s="869">
        <v>2.013058060000001</v>
      </c>
      <c r="AT18" s="869">
        <v>1.5287273100000003</v>
      </c>
      <c r="AU18" s="869">
        <v>321.03518892000017</v>
      </c>
      <c r="AV18" s="920">
        <v>13.901061949999994</v>
      </c>
      <c r="AW18" s="920">
        <v>10.691991840000005</v>
      </c>
      <c r="AX18" s="920">
        <v>18.176833659999996</v>
      </c>
      <c r="AY18" s="920">
        <v>878.06147409999812</v>
      </c>
      <c r="AZ18" s="920">
        <f t="shared" si="2"/>
        <v>878.06147409999994</v>
      </c>
      <c r="BA18" s="924">
        <f t="shared" si="3"/>
        <v>-1.8189894035458565E-12</v>
      </c>
      <c r="BB18" s="920"/>
      <c r="BC18" s="920"/>
      <c r="BD18" s="920"/>
    </row>
    <row r="19" spans="1:56" s="569" customFormat="1" ht="22.5" customHeight="1">
      <c r="A19" s="606"/>
      <c r="B19" s="918" t="s">
        <v>12</v>
      </c>
      <c r="C19" s="614">
        <v>431.18855889999821</v>
      </c>
      <c r="D19" s="615"/>
      <c r="E19" s="615">
        <v>229.18830120999917</v>
      </c>
      <c r="F19" s="615">
        <v>263.19928230999955</v>
      </c>
      <c r="G19" s="615">
        <v>561.26756140000077</v>
      </c>
      <c r="H19" s="615">
        <v>1103.1230281899966</v>
      </c>
      <c r="I19" s="615">
        <v>65.007666830000304</v>
      </c>
      <c r="J19" s="615">
        <v>134.11503629000001</v>
      </c>
      <c r="K19" s="615">
        <v>135.25328103000015</v>
      </c>
      <c r="L19" s="615">
        <v>633.39990126000168</v>
      </c>
      <c r="M19" s="615">
        <v>211.40633531000043</v>
      </c>
      <c r="N19" s="615">
        <v>5119.1358661900031</v>
      </c>
      <c r="O19" s="615">
        <v>758.07836319999956</v>
      </c>
      <c r="P19" s="615">
        <v>13.683563400000011</v>
      </c>
      <c r="Q19" s="615">
        <v>19.590243600000001</v>
      </c>
      <c r="R19" s="615">
        <v>215.45394389999996</v>
      </c>
      <c r="S19" s="615">
        <v>260.29095055999977</v>
      </c>
      <c r="T19" s="616">
        <v>486.80219789999893</v>
      </c>
      <c r="U19" s="617">
        <f t="shared" si="0"/>
        <v>10640.184081479998</v>
      </c>
      <c r="V19" s="618">
        <f t="shared" si="1"/>
        <v>0.31770519604261077</v>
      </c>
      <c r="W19" s="621"/>
      <c r="X19" s="619">
        <v>5746.5919567100036</v>
      </c>
      <c r="Y19" s="583"/>
      <c r="AA19"/>
      <c r="AB19"/>
      <c r="AC19"/>
      <c r="AD19"/>
      <c r="AE19" s="869" t="s">
        <v>12</v>
      </c>
      <c r="AF19" s="869">
        <v>431.18855889999821</v>
      </c>
      <c r="AG19" s="869"/>
      <c r="AH19" s="869">
        <v>229.18830120999917</v>
      </c>
      <c r="AI19" s="869">
        <v>263.19928230999955</v>
      </c>
      <c r="AJ19" s="869">
        <v>561.26756140000077</v>
      </c>
      <c r="AK19" s="488">
        <v>1103.1230281899966</v>
      </c>
      <c r="AL19" s="869">
        <v>65.007666830000304</v>
      </c>
      <c r="AM19" s="869">
        <v>134.11503629000001</v>
      </c>
      <c r="AN19" s="869">
        <v>135.25328103000015</v>
      </c>
      <c r="AO19" s="869">
        <v>633.39990126000168</v>
      </c>
      <c r="AP19" s="869">
        <v>211.40633531000043</v>
      </c>
      <c r="AQ19" s="488">
        <v>5119.1358661900031</v>
      </c>
      <c r="AR19" s="869">
        <v>758.07836319999956</v>
      </c>
      <c r="AS19" s="869">
        <v>13.683563400000011</v>
      </c>
      <c r="AT19" s="869">
        <v>19.590243600000001</v>
      </c>
      <c r="AU19" s="488">
        <v>5746.5919567100036</v>
      </c>
      <c r="AV19" s="920">
        <v>215.45394389999996</v>
      </c>
      <c r="AW19" s="920">
        <v>260.29095055999977</v>
      </c>
      <c r="AX19" s="920">
        <v>486.80219789999893</v>
      </c>
      <c r="AY19" s="920">
        <v>16386.776038189837</v>
      </c>
      <c r="AZ19" s="920">
        <f t="shared" si="2"/>
        <v>16386.776038190004</v>
      </c>
      <c r="BA19" s="924">
        <f t="shared" si="3"/>
        <v>-1.673470251262188E-10</v>
      </c>
      <c r="BB19" s="920"/>
      <c r="BC19" s="920"/>
      <c r="BD19" s="920"/>
    </row>
    <row r="20" spans="1:56" s="569" customFormat="1" ht="22.5" customHeight="1">
      <c r="A20" s="606"/>
      <c r="B20" s="918" t="s">
        <v>13</v>
      </c>
      <c r="C20" s="614">
        <v>14.073198900000026</v>
      </c>
      <c r="D20" s="615"/>
      <c r="E20" s="615">
        <v>6.1767600999999983</v>
      </c>
      <c r="F20" s="615">
        <v>6.0167354999999985</v>
      </c>
      <c r="G20" s="615">
        <v>12.6197567</v>
      </c>
      <c r="H20" s="615">
        <v>14.454572199999996</v>
      </c>
      <c r="I20" s="615">
        <v>0.49358229999999992</v>
      </c>
      <c r="J20" s="615">
        <v>4.7083093999999983</v>
      </c>
      <c r="K20" s="615">
        <v>2.9311494000000007</v>
      </c>
      <c r="L20" s="615">
        <v>8.6755616000000089</v>
      </c>
      <c r="M20" s="615">
        <v>5.5997371999999981</v>
      </c>
      <c r="N20" s="615">
        <v>20.810739099999964</v>
      </c>
      <c r="O20" s="615">
        <v>4.8660687000000031</v>
      </c>
      <c r="P20" s="615">
        <v>4.0058228999999992</v>
      </c>
      <c r="Q20" s="615">
        <v>0.3566318</v>
      </c>
      <c r="R20" s="615">
        <v>9.9515422000000004</v>
      </c>
      <c r="S20" s="615">
        <v>15.294154100000002</v>
      </c>
      <c r="T20" s="616">
        <v>10.468979399999998</v>
      </c>
      <c r="U20" s="617">
        <f t="shared" si="0"/>
        <v>141.50330149999999</v>
      </c>
      <c r="V20" s="618">
        <f t="shared" si="1"/>
        <v>4.2251462756160273E-3</v>
      </c>
      <c r="W20" s="612"/>
      <c r="X20" s="619">
        <v>206.20236549999947</v>
      </c>
      <c r="Y20" s="585"/>
      <c r="AA20"/>
      <c r="AB20"/>
      <c r="AC20"/>
      <c r="AD20"/>
      <c r="AE20" s="869" t="s">
        <v>13</v>
      </c>
      <c r="AF20" s="869">
        <v>14.073198900000026</v>
      </c>
      <c r="AG20" s="869"/>
      <c r="AH20" s="869">
        <v>6.1767600999999983</v>
      </c>
      <c r="AI20" s="869">
        <v>6.0167354999999985</v>
      </c>
      <c r="AJ20" s="869">
        <v>12.6197567</v>
      </c>
      <c r="AK20" s="869">
        <v>14.454572199999996</v>
      </c>
      <c r="AL20" s="869">
        <v>0.49358229999999992</v>
      </c>
      <c r="AM20" s="869">
        <v>4.7083093999999983</v>
      </c>
      <c r="AN20" s="869">
        <v>2.9311494000000007</v>
      </c>
      <c r="AO20" s="869">
        <v>8.6755616000000089</v>
      </c>
      <c r="AP20" s="869">
        <v>5.5997371999999981</v>
      </c>
      <c r="AQ20" s="869">
        <v>20.810739099999964</v>
      </c>
      <c r="AR20" s="869">
        <v>4.8660687000000031</v>
      </c>
      <c r="AS20" s="869">
        <v>4.0058228999999992</v>
      </c>
      <c r="AT20" s="869">
        <v>0.3566318</v>
      </c>
      <c r="AU20" s="869">
        <v>206.20236549999947</v>
      </c>
      <c r="AV20" s="920">
        <v>9.9515422000000004</v>
      </c>
      <c r="AW20" s="920">
        <v>15.294154100000002</v>
      </c>
      <c r="AX20" s="920">
        <v>10.468979399999998</v>
      </c>
      <c r="AY20" s="920">
        <v>347.70566699999944</v>
      </c>
      <c r="AZ20" s="920">
        <f t="shared" si="2"/>
        <v>347.70566699999949</v>
      </c>
      <c r="BA20" s="924">
        <f t="shared" si="3"/>
        <v>0</v>
      </c>
      <c r="BB20" s="920"/>
      <c r="BC20" s="920"/>
      <c r="BD20" s="920"/>
    </row>
    <row r="21" spans="1:56" s="569" customFormat="1" ht="22.5" customHeight="1">
      <c r="A21" s="606"/>
      <c r="B21" s="918" t="s">
        <v>14</v>
      </c>
      <c r="C21" s="614">
        <v>11.759701399999987</v>
      </c>
      <c r="D21" s="615">
        <v>0.11675770000000002</v>
      </c>
      <c r="E21" s="615">
        <v>2.9190754000000032</v>
      </c>
      <c r="F21" s="615">
        <v>3.1120095000000014</v>
      </c>
      <c r="G21" s="615">
        <v>5.9186010000000016</v>
      </c>
      <c r="H21" s="615">
        <v>5.0619409999999956</v>
      </c>
      <c r="I21" s="615">
        <v>0.14412499999999995</v>
      </c>
      <c r="J21" s="615">
        <v>1.3352587999999996</v>
      </c>
      <c r="K21" s="615">
        <v>1.0049136000000001</v>
      </c>
      <c r="L21" s="615">
        <v>2.3528976999999971</v>
      </c>
      <c r="M21" s="615">
        <v>1.5846628000000003</v>
      </c>
      <c r="N21" s="615">
        <v>9.0666034000000053</v>
      </c>
      <c r="O21" s="615">
        <v>1.3133000000000001E-2</v>
      </c>
      <c r="P21" s="615">
        <v>4.8479999999999999E-3</v>
      </c>
      <c r="Q21" s="615">
        <v>1.4821900000000001E-2</v>
      </c>
      <c r="R21" s="615">
        <v>2.6290401999999977</v>
      </c>
      <c r="S21" s="615">
        <v>1.9083357999999995</v>
      </c>
      <c r="T21" s="616">
        <v>4.8791204000000024</v>
      </c>
      <c r="U21" s="617">
        <f t="shared" si="0"/>
        <v>53.825846600000006</v>
      </c>
      <c r="V21" s="618">
        <f t="shared" si="1"/>
        <v>1.6071856478477263E-3</v>
      </c>
      <c r="W21" s="621"/>
      <c r="X21" s="619">
        <v>44.158514799999935</v>
      </c>
      <c r="Y21" s="583"/>
      <c r="AA21"/>
      <c r="AB21"/>
      <c r="AC21"/>
      <c r="AD21"/>
      <c r="AE21" s="869" t="s">
        <v>14</v>
      </c>
      <c r="AF21" s="869">
        <v>11.759701399999987</v>
      </c>
      <c r="AG21" s="869">
        <v>0.11675770000000002</v>
      </c>
      <c r="AH21" s="869">
        <v>2.9190754000000032</v>
      </c>
      <c r="AI21" s="869">
        <v>3.1120095000000014</v>
      </c>
      <c r="AJ21" s="869">
        <v>5.9186010000000016</v>
      </c>
      <c r="AK21" s="869">
        <v>5.0619409999999956</v>
      </c>
      <c r="AL21" s="869">
        <v>0.14412499999999995</v>
      </c>
      <c r="AM21" s="869">
        <v>1.3352587999999996</v>
      </c>
      <c r="AN21" s="869">
        <v>1.0049136000000001</v>
      </c>
      <c r="AO21" s="869">
        <v>2.3528976999999971</v>
      </c>
      <c r="AP21" s="869">
        <v>1.5846628000000003</v>
      </c>
      <c r="AQ21" s="869">
        <v>9.0666034000000053</v>
      </c>
      <c r="AR21" s="869">
        <v>1.3133000000000001E-2</v>
      </c>
      <c r="AS21" s="869">
        <v>4.8479999999999999E-3</v>
      </c>
      <c r="AT21" s="869">
        <v>1.4821900000000001E-2</v>
      </c>
      <c r="AU21" s="869">
        <v>44.158514799999935</v>
      </c>
      <c r="AV21" s="920">
        <v>2.6290401999999977</v>
      </c>
      <c r="AW21" s="920">
        <v>1.9083357999999995</v>
      </c>
      <c r="AX21" s="920">
        <v>4.8791204000000024</v>
      </c>
      <c r="AY21" s="920">
        <v>97.984361399999742</v>
      </c>
      <c r="AZ21" s="920">
        <f t="shared" si="2"/>
        <v>97.984361399999941</v>
      </c>
      <c r="BA21" s="924">
        <f t="shared" si="3"/>
        <v>-1.9895196601282805E-13</v>
      </c>
      <c r="BB21" s="920"/>
      <c r="BC21" s="920"/>
      <c r="BD21" s="920"/>
    </row>
    <row r="22" spans="1:56" s="569" customFormat="1" ht="22.5" customHeight="1">
      <c r="A22" s="606"/>
      <c r="B22" s="918" t="s">
        <v>15</v>
      </c>
      <c r="C22" s="614">
        <v>3.7895869100000006</v>
      </c>
      <c r="D22" s="615"/>
      <c r="E22" s="615">
        <v>4.9073499700000003</v>
      </c>
      <c r="F22" s="615">
        <v>0.47037180000000006</v>
      </c>
      <c r="G22" s="615">
        <v>7.8346599999999995</v>
      </c>
      <c r="H22" s="615">
        <v>20.7585996</v>
      </c>
      <c r="I22" s="615">
        <v>2.4512000000000009E-2</v>
      </c>
      <c r="J22" s="615">
        <v>1.4374037000000002</v>
      </c>
      <c r="K22" s="615">
        <v>0.80039769999999999</v>
      </c>
      <c r="L22" s="615">
        <v>3.2764095999999969</v>
      </c>
      <c r="M22" s="615">
        <v>1.0558344999999996</v>
      </c>
      <c r="N22" s="615">
        <v>12.209501500000002</v>
      </c>
      <c r="O22" s="615">
        <v>2271.0843576000002</v>
      </c>
      <c r="P22" s="615">
        <v>0.96334730000000035</v>
      </c>
      <c r="Q22" s="615">
        <v>0.25401969999999996</v>
      </c>
      <c r="R22" s="615">
        <v>1.646989899999999</v>
      </c>
      <c r="S22" s="615">
        <v>1.0722360000000009</v>
      </c>
      <c r="T22" s="616">
        <v>4.6919506999999978</v>
      </c>
      <c r="U22" s="617">
        <f t="shared" si="0"/>
        <v>2336.2775284799995</v>
      </c>
      <c r="V22" s="618">
        <f t="shared" si="1"/>
        <v>6.975889745062018E-2</v>
      </c>
      <c r="W22" s="612"/>
      <c r="X22" s="619">
        <v>60.730698330000038</v>
      </c>
      <c r="Y22" s="585"/>
      <c r="AA22"/>
      <c r="AB22"/>
      <c r="AC22"/>
      <c r="AD22"/>
      <c r="AE22" s="869" t="s">
        <v>15</v>
      </c>
      <c r="AF22" s="869">
        <v>3.7895869100000006</v>
      </c>
      <c r="AG22" s="869"/>
      <c r="AH22" s="869">
        <v>4.9073499700000003</v>
      </c>
      <c r="AI22" s="869">
        <v>0.47037180000000006</v>
      </c>
      <c r="AJ22" s="869">
        <v>7.8346599999999995</v>
      </c>
      <c r="AK22" s="869">
        <v>20.7585996</v>
      </c>
      <c r="AL22" s="869">
        <v>2.4512000000000009E-2</v>
      </c>
      <c r="AM22" s="869">
        <v>1.4374037000000002</v>
      </c>
      <c r="AN22" s="869">
        <v>0.80039769999999999</v>
      </c>
      <c r="AO22" s="869">
        <v>3.2764095999999969</v>
      </c>
      <c r="AP22" s="869">
        <v>1.0558344999999996</v>
      </c>
      <c r="AQ22" s="869">
        <v>12.209501500000002</v>
      </c>
      <c r="AR22" s="488">
        <v>2271.0843576000002</v>
      </c>
      <c r="AS22" s="869">
        <v>0.96334730000000035</v>
      </c>
      <c r="AT22" s="869">
        <v>0.25401969999999996</v>
      </c>
      <c r="AU22" s="869">
        <v>60.730698330000038</v>
      </c>
      <c r="AV22" s="920">
        <v>1.646989899999999</v>
      </c>
      <c r="AW22" s="920">
        <v>1.0722360000000009</v>
      </c>
      <c r="AX22" s="920">
        <v>4.6919506999999978</v>
      </c>
      <c r="AY22" s="920">
        <v>2397.0082268099986</v>
      </c>
      <c r="AZ22" s="920">
        <f t="shared" si="2"/>
        <v>2397.0082268099995</v>
      </c>
      <c r="BA22" s="924">
        <f t="shared" si="3"/>
        <v>0</v>
      </c>
      <c r="BB22" s="920"/>
      <c r="BC22" s="920"/>
      <c r="BD22" s="920"/>
    </row>
    <row r="23" spans="1:56" s="569" customFormat="1" ht="22.5" customHeight="1">
      <c r="A23" s="606"/>
      <c r="B23" s="918" t="s">
        <v>16</v>
      </c>
      <c r="C23" s="614">
        <v>0.84702239999999795</v>
      </c>
      <c r="D23" s="615"/>
      <c r="E23" s="615">
        <v>5.1095724000000118</v>
      </c>
      <c r="F23" s="615">
        <v>0.38607920000000001</v>
      </c>
      <c r="G23" s="615">
        <v>6.8097951000000112</v>
      </c>
      <c r="H23" s="615">
        <v>6.0678456999999959</v>
      </c>
      <c r="I23" s="615">
        <v>0.6977136000000006</v>
      </c>
      <c r="J23" s="615">
        <v>1.4286407999999997</v>
      </c>
      <c r="K23" s="615">
        <v>1.1419334000000003</v>
      </c>
      <c r="L23" s="615">
        <v>1.3161295999999991</v>
      </c>
      <c r="M23" s="615">
        <v>0.71969480000000019</v>
      </c>
      <c r="N23" s="615">
        <v>2.1328096000000003</v>
      </c>
      <c r="O23" s="615">
        <v>899.5892047000001</v>
      </c>
      <c r="P23" s="615"/>
      <c r="Q23" s="615">
        <v>2.4190000000000001E-3</v>
      </c>
      <c r="R23" s="615">
        <v>3.7830069000000028</v>
      </c>
      <c r="S23" s="615">
        <v>2.3247020999999997</v>
      </c>
      <c r="T23" s="616">
        <v>3.5767103000000069</v>
      </c>
      <c r="U23" s="617">
        <f t="shared" si="0"/>
        <v>935.93327960000022</v>
      </c>
      <c r="V23" s="618">
        <f t="shared" si="1"/>
        <v>2.7946026478590926E-2</v>
      </c>
      <c r="W23" s="621"/>
      <c r="X23" s="619">
        <v>31.443550110000039</v>
      </c>
      <c r="Y23" s="583"/>
      <c r="AA23"/>
      <c r="AB23"/>
      <c r="AC23"/>
      <c r="AD23"/>
      <c r="AE23" s="869" t="s">
        <v>16</v>
      </c>
      <c r="AF23" s="869">
        <v>0.84702239999999795</v>
      </c>
      <c r="AG23" s="869"/>
      <c r="AH23" s="869">
        <v>5.1095724000000118</v>
      </c>
      <c r="AI23" s="869">
        <v>0.38607920000000001</v>
      </c>
      <c r="AJ23" s="869">
        <v>6.8097951000000112</v>
      </c>
      <c r="AK23" s="869">
        <v>6.0678456999999959</v>
      </c>
      <c r="AL23" s="869">
        <v>0.6977136000000006</v>
      </c>
      <c r="AM23" s="869">
        <v>1.4286407999999997</v>
      </c>
      <c r="AN23" s="869">
        <v>1.1419334000000003</v>
      </c>
      <c r="AO23" s="869">
        <v>1.3161295999999991</v>
      </c>
      <c r="AP23" s="869">
        <v>0.71969480000000019</v>
      </c>
      <c r="AQ23" s="869">
        <v>2.1328096000000003</v>
      </c>
      <c r="AR23" s="488">
        <v>899.5892047000001</v>
      </c>
      <c r="AS23" s="869"/>
      <c r="AT23" s="869">
        <v>2.4190000000000001E-3</v>
      </c>
      <c r="AU23" s="869">
        <v>31.443550110000039</v>
      </c>
      <c r="AV23" s="920">
        <v>3.7830069000000028</v>
      </c>
      <c r="AW23" s="920">
        <v>2.3247020999999997</v>
      </c>
      <c r="AX23" s="920">
        <v>3.5767103000000069</v>
      </c>
      <c r="AY23" s="925">
        <v>967.37682971000049</v>
      </c>
      <c r="AZ23" s="920">
        <f t="shared" si="2"/>
        <v>967.37682971000027</v>
      </c>
      <c r="BA23" s="924">
        <f t="shared" si="3"/>
        <v>0</v>
      </c>
      <c r="BB23" s="920"/>
      <c r="BC23" s="920"/>
      <c r="BD23" s="920"/>
    </row>
    <row r="24" spans="1:56" s="569" customFormat="1" ht="22.5" customHeight="1">
      <c r="A24" s="606"/>
      <c r="B24" s="918" t="s">
        <v>17</v>
      </c>
      <c r="C24" s="614">
        <v>13.161170509999996</v>
      </c>
      <c r="D24" s="615">
        <v>7.2986580000000023E-2</v>
      </c>
      <c r="E24" s="615">
        <v>59.557259109999976</v>
      </c>
      <c r="F24" s="615">
        <v>308.25974389999988</v>
      </c>
      <c r="G24" s="615">
        <v>50.947759270000049</v>
      </c>
      <c r="H24" s="615">
        <v>120.8012046800001</v>
      </c>
      <c r="I24" s="615">
        <v>3.8586701700000035</v>
      </c>
      <c r="J24" s="615">
        <v>7.9105163400000018</v>
      </c>
      <c r="K24" s="615">
        <v>20.204608070000035</v>
      </c>
      <c r="L24" s="615">
        <v>40.287650919999997</v>
      </c>
      <c r="M24" s="615">
        <v>8.1245460300000047</v>
      </c>
      <c r="N24" s="615">
        <v>266.21924727999976</v>
      </c>
      <c r="O24" s="615">
        <v>122.75991464999997</v>
      </c>
      <c r="P24" s="615">
        <v>0.68175226000000033</v>
      </c>
      <c r="Q24" s="615">
        <v>80.820889059999985</v>
      </c>
      <c r="R24" s="615">
        <v>11.647315550000011</v>
      </c>
      <c r="S24" s="615">
        <v>57.924239079999964</v>
      </c>
      <c r="T24" s="616">
        <v>62.416782739999988</v>
      </c>
      <c r="U24" s="617">
        <f t="shared" si="0"/>
        <v>1235.6562561999997</v>
      </c>
      <c r="V24" s="618">
        <f t="shared" si="1"/>
        <v>3.6895453134180564E-2</v>
      </c>
      <c r="W24" s="612"/>
      <c r="X24" s="619">
        <v>410.65773657000091</v>
      </c>
      <c r="Y24" s="585"/>
      <c r="AA24"/>
      <c r="AB24"/>
      <c r="AC24"/>
      <c r="AD24"/>
      <c r="AE24" s="869" t="s">
        <v>17</v>
      </c>
      <c r="AF24" s="869">
        <v>13.161170509999996</v>
      </c>
      <c r="AG24" s="869">
        <v>7.2986580000000023E-2</v>
      </c>
      <c r="AH24" s="869">
        <v>59.557259109999976</v>
      </c>
      <c r="AI24" s="869">
        <v>308.25974389999988</v>
      </c>
      <c r="AJ24" s="869">
        <v>50.947759270000049</v>
      </c>
      <c r="AK24" s="869">
        <v>120.8012046800001</v>
      </c>
      <c r="AL24" s="869">
        <v>3.8586701700000035</v>
      </c>
      <c r="AM24" s="869">
        <v>7.9105163400000018</v>
      </c>
      <c r="AN24" s="869">
        <v>20.204608070000035</v>
      </c>
      <c r="AO24" s="869">
        <v>40.287650919999997</v>
      </c>
      <c r="AP24" s="869">
        <v>8.1245460300000047</v>
      </c>
      <c r="AQ24" s="869">
        <v>266.21924727999976</v>
      </c>
      <c r="AR24" s="869">
        <v>122.75991464999997</v>
      </c>
      <c r="AS24" s="869">
        <v>0.68175226000000033</v>
      </c>
      <c r="AT24" s="869">
        <v>80.820889059999985</v>
      </c>
      <c r="AU24" s="869">
        <v>410.65773657000091</v>
      </c>
      <c r="AV24" s="920">
        <v>11.647315550000011</v>
      </c>
      <c r="AW24" s="920">
        <v>57.924239079999964</v>
      </c>
      <c r="AX24" s="920">
        <v>62.416782739999988</v>
      </c>
      <c r="AY24" s="920">
        <v>1646.313992769997</v>
      </c>
      <c r="AZ24" s="920">
        <f t="shared" si="2"/>
        <v>1646.3139927700006</v>
      </c>
      <c r="BA24" s="924">
        <f t="shared" si="3"/>
        <v>-3.637978807091713E-12</v>
      </c>
      <c r="BB24" s="920"/>
      <c r="BC24" s="920"/>
      <c r="BD24" s="920"/>
    </row>
    <row r="25" spans="1:56" s="569" customFormat="1" ht="22.5" customHeight="1">
      <c r="A25" s="606"/>
      <c r="B25" s="918" t="s">
        <v>18</v>
      </c>
      <c r="C25" s="614">
        <v>3.9841357000000084</v>
      </c>
      <c r="D25" s="615">
        <v>10.566195600000004</v>
      </c>
      <c r="E25" s="615">
        <v>6.182114999999972</v>
      </c>
      <c r="F25" s="615">
        <v>7.7724959000000036</v>
      </c>
      <c r="G25" s="615">
        <v>28.382482389999993</v>
      </c>
      <c r="H25" s="615">
        <v>15.416022299999975</v>
      </c>
      <c r="I25" s="615">
        <v>2.6914809999999987</v>
      </c>
      <c r="J25" s="615">
        <v>4.0462894000000169</v>
      </c>
      <c r="K25" s="615">
        <v>4.1347039000000043</v>
      </c>
      <c r="L25" s="615">
        <v>4.6247435999999968</v>
      </c>
      <c r="M25" s="615">
        <v>2.0295897000000012</v>
      </c>
      <c r="N25" s="615">
        <v>77.393747400000166</v>
      </c>
      <c r="O25" s="615">
        <v>247.523819</v>
      </c>
      <c r="P25" s="615">
        <v>2.3876848999999991</v>
      </c>
      <c r="Q25" s="615">
        <v>4.8826942000000004</v>
      </c>
      <c r="R25" s="615">
        <v>7.5740988000000016</v>
      </c>
      <c r="S25" s="615">
        <v>17.8564717</v>
      </c>
      <c r="T25" s="616">
        <v>15.389449899999999</v>
      </c>
      <c r="U25" s="617">
        <f t="shared" si="0"/>
        <v>462.83822039000017</v>
      </c>
      <c r="V25" s="618">
        <f t="shared" si="1"/>
        <v>1.3819883793266544E-2</v>
      </c>
      <c r="W25" s="621"/>
      <c r="X25" s="619">
        <v>151.9842727200004</v>
      </c>
      <c r="Y25" s="583"/>
      <c r="AA25"/>
      <c r="AB25"/>
      <c r="AC25"/>
      <c r="AD25"/>
      <c r="AE25" s="869" t="s">
        <v>18</v>
      </c>
      <c r="AF25" s="869">
        <v>3.9841357000000084</v>
      </c>
      <c r="AG25" s="869">
        <v>10.566195600000004</v>
      </c>
      <c r="AH25" s="869">
        <v>6.182114999999972</v>
      </c>
      <c r="AI25" s="869">
        <v>7.7724959000000036</v>
      </c>
      <c r="AJ25" s="869">
        <v>28.382482389999993</v>
      </c>
      <c r="AK25" s="869">
        <v>15.416022299999975</v>
      </c>
      <c r="AL25" s="869">
        <v>2.6914809999999987</v>
      </c>
      <c r="AM25" s="869">
        <v>4.0462894000000169</v>
      </c>
      <c r="AN25" s="869">
        <v>4.1347039000000043</v>
      </c>
      <c r="AO25" s="869">
        <v>4.6247435999999968</v>
      </c>
      <c r="AP25" s="869">
        <v>2.0295897000000012</v>
      </c>
      <c r="AQ25" s="869">
        <v>77.393747400000166</v>
      </c>
      <c r="AR25" s="869">
        <v>247.523819</v>
      </c>
      <c r="AS25" s="869">
        <v>2.3876848999999991</v>
      </c>
      <c r="AT25" s="869">
        <v>4.8826942000000004</v>
      </c>
      <c r="AU25" s="869">
        <v>151.9842727200004</v>
      </c>
      <c r="AV25" s="869">
        <v>7.5740988000000016</v>
      </c>
      <c r="AW25" s="869">
        <v>17.8564717</v>
      </c>
      <c r="AX25" s="869">
        <v>15.389449899999999</v>
      </c>
      <c r="AY25" s="920">
        <v>614.82249310999703</v>
      </c>
      <c r="AZ25" s="920">
        <f t="shared" si="2"/>
        <v>614.82249311000066</v>
      </c>
      <c r="BA25" s="924">
        <f t="shared" si="3"/>
        <v>-3.637978807091713E-12</v>
      </c>
      <c r="BB25" s="920"/>
      <c r="BC25" s="920"/>
      <c r="BD25" s="920"/>
    </row>
    <row r="26" spans="1:56" s="569" customFormat="1" ht="22.5" customHeight="1">
      <c r="A26" s="606"/>
      <c r="B26" s="918" t="s">
        <v>71</v>
      </c>
      <c r="C26" s="614">
        <v>9.1935418000000233</v>
      </c>
      <c r="D26" s="615">
        <v>1.3131E-2</v>
      </c>
      <c r="E26" s="615">
        <v>6.9791387000000036</v>
      </c>
      <c r="F26" s="615">
        <v>25.108709599999976</v>
      </c>
      <c r="G26" s="615">
        <v>18.822629800000012</v>
      </c>
      <c r="H26" s="615">
        <v>26.078854599999904</v>
      </c>
      <c r="I26" s="615">
        <v>1.4923850999999992</v>
      </c>
      <c r="J26" s="615">
        <v>2.6129710999999953</v>
      </c>
      <c r="K26" s="615">
        <v>4.4990683999999987</v>
      </c>
      <c r="L26" s="615">
        <v>5.8878382</v>
      </c>
      <c r="M26" s="615">
        <v>4.8434840000000046</v>
      </c>
      <c r="N26" s="615">
        <v>32.472297200000028</v>
      </c>
      <c r="O26" s="615">
        <v>2.0823046999999995</v>
      </c>
      <c r="P26" s="615">
        <v>4.1561530000000051</v>
      </c>
      <c r="Q26" s="615">
        <v>0.14439849999999996</v>
      </c>
      <c r="R26" s="615">
        <v>12.183283300000019</v>
      </c>
      <c r="S26" s="615">
        <v>3.3217394999999987</v>
      </c>
      <c r="T26" s="616">
        <v>12.889110600000024</v>
      </c>
      <c r="U26" s="617">
        <f t="shared" si="0"/>
        <v>172.78103910000004</v>
      </c>
      <c r="V26" s="618">
        <f t="shared" si="1"/>
        <v>5.1590680649273224E-3</v>
      </c>
      <c r="W26" s="612"/>
      <c r="X26" s="619">
        <v>135.93479990000043</v>
      </c>
      <c r="Y26" s="585"/>
      <c r="AA26"/>
      <c r="AB26"/>
      <c r="AC26"/>
      <c r="AD26"/>
      <c r="AE26" s="869" t="s">
        <v>71</v>
      </c>
      <c r="AF26" s="869">
        <v>9.1935418000000233</v>
      </c>
      <c r="AG26" s="869">
        <v>1.3131E-2</v>
      </c>
      <c r="AH26" s="869">
        <v>6.9791387000000036</v>
      </c>
      <c r="AI26" s="869">
        <v>25.108709599999976</v>
      </c>
      <c r="AJ26" s="869">
        <v>18.822629800000012</v>
      </c>
      <c r="AK26" s="869">
        <v>26.078854599999904</v>
      </c>
      <c r="AL26" s="869">
        <v>1.4923850999999992</v>
      </c>
      <c r="AM26" s="869">
        <v>2.6129710999999953</v>
      </c>
      <c r="AN26" s="869">
        <v>4.4990683999999987</v>
      </c>
      <c r="AO26" s="869">
        <v>5.8878382</v>
      </c>
      <c r="AP26" s="869">
        <v>4.8434840000000046</v>
      </c>
      <c r="AQ26" s="869">
        <v>32.472297200000028</v>
      </c>
      <c r="AR26" s="869">
        <v>2.0823046999999995</v>
      </c>
      <c r="AS26" s="869">
        <v>4.1561530000000051</v>
      </c>
      <c r="AT26" s="869">
        <v>0.14439849999999996</v>
      </c>
      <c r="AU26" s="869">
        <v>135.93479990000043</v>
      </c>
      <c r="AV26" s="869">
        <v>12.183283300000019</v>
      </c>
      <c r="AW26" s="869">
        <v>3.3217394999999987</v>
      </c>
      <c r="AX26" s="869">
        <v>12.889110600000024</v>
      </c>
      <c r="AY26" s="920">
        <v>308.71583899999484</v>
      </c>
      <c r="AZ26" s="920">
        <f t="shared" si="2"/>
        <v>308.71583900000047</v>
      </c>
      <c r="BA26" s="924">
        <f t="shared" si="3"/>
        <v>-5.6274984672199935E-12</v>
      </c>
      <c r="BB26" s="920"/>
      <c r="BC26" s="920"/>
      <c r="BD26" s="920"/>
    </row>
    <row r="27" spans="1:56" s="569" customFormat="1" ht="22.5" customHeight="1">
      <c r="A27" s="606"/>
      <c r="B27" s="918" t="s">
        <v>20</v>
      </c>
      <c r="C27" s="614">
        <v>11.344850939999993</v>
      </c>
      <c r="D27" s="615"/>
      <c r="E27" s="615">
        <v>3.9839401300000024</v>
      </c>
      <c r="F27" s="615">
        <v>32.055639299999974</v>
      </c>
      <c r="G27" s="615">
        <v>17.435186399999996</v>
      </c>
      <c r="H27" s="615">
        <v>15.129636400000011</v>
      </c>
      <c r="I27" s="615">
        <v>0.16230479999999997</v>
      </c>
      <c r="J27" s="615">
        <v>2.1048966000000005</v>
      </c>
      <c r="K27" s="615">
        <v>1.9158067999999995</v>
      </c>
      <c r="L27" s="615">
        <v>2.4232900000000002</v>
      </c>
      <c r="M27" s="615">
        <v>1.6924490000000001</v>
      </c>
      <c r="N27" s="615">
        <v>30.930662000000002</v>
      </c>
      <c r="O27" s="615">
        <v>24.419510999999996</v>
      </c>
      <c r="P27" s="615">
        <v>6.2063665600000073</v>
      </c>
      <c r="Q27" s="615">
        <v>0.81729039999999986</v>
      </c>
      <c r="R27" s="615">
        <v>3.5847683000000048</v>
      </c>
      <c r="S27" s="615">
        <v>14.355783299999999</v>
      </c>
      <c r="T27" s="616">
        <v>9.0897593999999877</v>
      </c>
      <c r="U27" s="617">
        <f t="shared" si="0"/>
        <v>177.65214132999995</v>
      </c>
      <c r="V27" s="618">
        <f t="shared" si="1"/>
        <v>5.3045142787404255E-3</v>
      </c>
      <c r="W27" s="621"/>
      <c r="X27" s="619">
        <v>114.47052661000014</v>
      </c>
      <c r="Y27" s="583"/>
      <c r="AA27"/>
      <c r="AB27"/>
      <c r="AC27"/>
      <c r="AD27"/>
      <c r="AE27" s="869" t="s">
        <v>20</v>
      </c>
      <c r="AF27" s="869">
        <v>11.344850939999993</v>
      </c>
      <c r="AG27" s="869"/>
      <c r="AH27" s="869">
        <v>3.9839401300000024</v>
      </c>
      <c r="AI27" s="869">
        <v>32.055639299999974</v>
      </c>
      <c r="AJ27" s="869">
        <v>17.435186399999996</v>
      </c>
      <c r="AK27" s="869">
        <v>15.129636400000011</v>
      </c>
      <c r="AL27" s="869">
        <v>0.16230479999999997</v>
      </c>
      <c r="AM27" s="869">
        <v>2.1048966000000005</v>
      </c>
      <c r="AN27" s="869">
        <v>1.9158067999999995</v>
      </c>
      <c r="AO27" s="869">
        <v>2.4232900000000002</v>
      </c>
      <c r="AP27" s="869">
        <v>1.6924490000000001</v>
      </c>
      <c r="AQ27" s="869">
        <v>30.930662000000002</v>
      </c>
      <c r="AR27" s="869">
        <v>24.419510999999996</v>
      </c>
      <c r="AS27" s="869">
        <v>6.2063665600000073</v>
      </c>
      <c r="AT27" s="869">
        <v>0.81729039999999986</v>
      </c>
      <c r="AU27" s="869">
        <v>114.47052661000014</v>
      </c>
      <c r="AV27" s="869">
        <v>3.5847683000000048</v>
      </c>
      <c r="AW27" s="869">
        <v>14.355783299999999</v>
      </c>
      <c r="AX27" s="869">
        <v>9.0897593999999877</v>
      </c>
      <c r="AY27" s="920">
        <v>292.12266794000107</v>
      </c>
      <c r="AZ27" s="920">
        <f t="shared" si="2"/>
        <v>292.1226679400001</v>
      </c>
      <c r="BA27" s="924">
        <f t="shared" si="3"/>
        <v>9.6633812063373625E-13</v>
      </c>
      <c r="BB27" s="920"/>
      <c r="BC27" s="920"/>
      <c r="BD27" s="920"/>
    </row>
    <row r="28" spans="1:56" s="569" customFormat="1" ht="22.5" customHeight="1">
      <c r="A28" s="606"/>
      <c r="B28" s="918" t="s">
        <v>21</v>
      </c>
      <c r="C28" s="614">
        <v>7.1106103000000012</v>
      </c>
      <c r="D28" s="615">
        <v>3.0098050000000001E-2</v>
      </c>
      <c r="E28" s="615">
        <v>4.2369143600000019</v>
      </c>
      <c r="F28" s="615">
        <v>4.5966902800000042</v>
      </c>
      <c r="G28" s="615">
        <v>7.9322387899999978</v>
      </c>
      <c r="H28" s="615">
        <v>21.246649030000018</v>
      </c>
      <c r="I28" s="615">
        <v>0.23024420000000001</v>
      </c>
      <c r="J28" s="615">
        <v>1.4042833500000003</v>
      </c>
      <c r="K28" s="615">
        <v>14.001601949999994</v>
      </c>
      <c r="L28" s="615">
        <v>0.68815734000000006</v>
      </c>
      <c r="M28" s="615">
        <v>1.1618572900000008</v>
      </c>
      <c r="N28" s="615">
        <v>16.926994539999999</v>
      </c>
      <c r="O28" s="615"/>
      <c r="P28" s="615">
        <v>0.34743283000000008</v>
      </c>
      <c r="Q28" s="615">
        <v>73.691442599999988</v>
      </c>
      <c r="R28" s="615">
        <v>2.3533372700000004</v>
      </c>
      <c r="S28" s="615">
        <v>8.8062045300000005</v>
      </c>
      <c r="T28" s="616">
        <v>4.5001139400000021</v>
      </c>
      <c r="U28" s="617">
        <f t="shared" si="0"/>
        <v>169.26487065000003</v>
      </c>
      <c r="V28" s="618">
        <f t="shared" si="1"/>
        <v>5.0540788111539314E-3</v>
      </c>
      <c r="W28" s="612"/>
      <c r="X28" s="619">
        <v>51.268352709999881</v>
      </c>
      <c r="Y28" s="585"/>
      <c r="AA28"/>
      <c r="AB28"/>
      <c r="AC28"/>
      <c r="AD28"/>
      <c r="AE28" s="869" t="s">
        <v>21</v>
      </c>
      <c r="AF28" s="869">
        <v>7.1106103000000012</v>
      </c>
      <c r="AG28" s="869">
        <v>3.0098050000000001E-2</v>
      </c>
      <c r="AH28" s="869">
        <v>4.2369143600000019</v>
      </c>
      <c r="AI28" s="869">
        <v>4.5966902800000042</v>
      </c>
      <c r="AJ28" s="869">
        <v>7.9322387899999978</v>
      </c>
      <c r="AK28" s="869">
        <v>21.246649030000018</v>
      </c>
      <c r="AL28" s="869">
        <v>0.23024420000000001</v>
      </c>
      <c r="AM28" s="869">
        <v>1.4042833500000003</v>
      </c>
      <c r="AN28" s="869">
        <v>14.001601949999994</v>
      </c>
      <c r="AO28" s="869">
        <v>0.68815734000000006</v>
      </c>
      <c r="AP28" s="869">
        <v>1.1618572900000008</v>
      </c>
      <c r="AQ28" s="869">
        <v>16.926994539999999</v>
      </c>
      <c r="AR28" s="869"/>
      <c r="AS28" s="869">
        <v>0.34743283000000008</v>
      </c>
      <c r="AT28" s="869">
        <v>73.691442599999988</v>
      </c>
      <c r="AU28" s="498">
        <v>51.268352709999881</v>
      </c>
      <c r="AV28" s="869">
        <v>2.3533372700000004</v>
      </c>
      <c r="AW28" s="869">
        <v>8.8062045300000005</v>
      </c>
      <c r="AX28" s="869">
        <v>4.5001139400000021</v>
      </c>
      <c r="AY28" s="920">
        <v>220.53322336000059</v>
      </c>
      <c r="AZ28" s="920">
        <f t="shared" si="2"/>
        <v>220.53322335999991</v>
      </c>
      <c r="BA28" s="924">
        <f t="shared" si="3"/>
        <v>6.8212102632969618E-13</v>
      </c>
      <c r="BB28" s="920"/>
      <c r="BC28" s="920"/>
      <c r="BD28" s="920"/>
    </row>
    <row r="29" spans="1:56" s="569" customFormat="1" ht="22.5" customHeight="1">
      <c r="A29" s="606"/>
      <c r="B29" s="919" t="s">
        <v>22</v>
      </c>
      <c r="C29" s="623">
        <v>16.257440399999972</v>
      </c>
      <c r="D29" s="624"/>
      <c r="E29" s="624">
        <v>10.761293299999995</v>
      </c>
      <c r="F29" s="624">
        <v>6.4050774000000006</v>
      </c>
      <c r="G29" s="624">
        <v>10.801901000000001</v>
      </c>
      <c r="H29" s="624">
        <v>28.728154899999932</v>
      </c>
      <c r="I29" s="624">
        <v>0.62222409999999984</v>
      </c>
      <c r="J29" s="624">
        <v>4.1664213000000041</v>
      </c>
      <c r="K29" s="624">
        <v>7.6410875999999952</v>
      </c>
      <c r="L29" s="624">
        <v>7.4624452999999971</v>
      </c>
      <c r="M29" s="624">
        <v>4.1179008999999995</v>
      </c>
      <c r="N29" s="624">
        <v>50.389889600000046</v>
      </c>
      <c r="O29" s="624">
        <v>3.1236407000000015</v>
      </c>
      <c r="P29" s="624">
        <v>5.596793300000007</v>
      </c>
      <c r="Q29" s="624">
        <v>0.28810780000000002</v>
      </c>
      <c r="R29" s="624">
        <v>7.343739000000002</v>
      </c>
      <c r="S29" s="624">
        <v>5.8746603000000013</v>
      </c>
      <c r="T29" s="625">
        <v>8.5676283999999985</v>
      </c>
      <c r="U29" s="626">
        <f t="shared" si="0"/>
        <v>178.14840529999995</v>
      </c>
      <c r="V29" s="627">
        <f t="shared" si="1"/>
        <v>5.3193322218014075E-3</v>
      </c>
      <c r="W29" s="621"/>
      <c r="X29" s="628">
        <v>129.72180170000027</v>
      </c>
      <c r="Y29" s="583"/>
      <c r="AA29"/>
      <c r="AB29"/>
      <c r="AC29"/>
      <c r="AD29"/>
      <c r="AE29" s="869" t="s">
        <v>22</v>
      </c>
      <c r="AF29" s="869">
        <v>16.257440399999972</v>
      </c>
      <c r="AG29" s="869"/>
      <c r="AH29" s="869">
        <v>10.761293299999995</v>
      </c>
      <c r="AI29" s="869">
        <v>6.4050774000000006</v>
      </c>
      <c r="AJ29" s="869">
        <v>10.801901000000001</v>
      </c>
      <c r="AK29" s="869">
        <v>28.728154899999932</v>
      </c>
      <c r="AL29" s="869">
        <v>0.62222409999999984</v>
      </c>
      <c r="AM29" s="869">
        <v>4.1664213000000041</v>
      </c>
      <c r="AN29" s="869">
        <v>7.6410875999999952</v>
      </c>
      <c r="AO29" s="869">
        <v>7.4624452999999971</v>
      </c>
      <c r="AP29" s="869">
        <v>4.1179008999999995</v>
      </c>
      <c r="AQ29" s="869">
        <v>50.389889600000046</v>
      </c>
      <c r="AR29" s="869">
        <v>3.1236407000000015</v>
      </c>
      <c r="AS29" s="869">
        <v>5.596793300000007</v>
      </c>
      <c r="AT29" s="869">
        <v>0.28810780000000002</v>
      </c>
      <c r="AU29" s="869">
        <v>129.72180170000027</v>
      </c>
      <c r="AV29" s="869">
        <v>7.343739000000002</v>
      </c>
      <c r="AW29" s="869">
        <v>5.8746603000000013</v>
      </c>
      <c r="AX29" s="869">
        <v>8.5676283999999985</v>
      </c>
      <c r="AY29" s="920">
        <v>307.87020699999965</v>
      </c>
      <c r="AZ29" s="920">
        <f t="shared" si="2"/>
        <v>307.87020700000028</v>
      </c>
      <c r="BA29" s="924">
        <f t="shared" si="3"/>
        <v>-6.2527760746888816E-13</v>
      </c>
      <c r="BB29" s="920"/>
      <c r="BC29" s="920"/>
      <c r="BD29" s="920"/>
    </row>
    <row r="30" spans="1:56" s="569" customFormat="1" ht="22.5" customHeight="1" thickBot="1">
      <c r="A30" s="606"/>
      <c r="B30" s="95" t="s">
        <v>116</v>
      </c>
      <c r="C30" s="225">
        <f t="shared" ref="C30:T30" si="4">SUM(C5:C29)</f>
        <v>640.9862387399985</v>
      </c>
      <c r="D30" s="226">
        <f t="shared" si="4"/>
        <v>11.709493490000003</v>
      </c>
      <c r="E30" s="226">
        <f t="shared" si="4"/>
        <v>477.042461529999</v>
      </c>
      <c r="F30" s="226">
        <f t="shared" si="4"/>
        <v>1308.7674337399994</v>
      </c>
      <c r="G30" s="226">
        <f t="shared" si="4"/>
        <v>1122.2765288400005</v>
      </c>
      <c r="H30" s="226">
        <f t="shared" si="4"/>
        <v>2187.1680248399957</v>
      </c>
      <c r="I30" s="226">
        <f t="shared" si="4"/>
        <v>125.34022187000029</v>
      </c>
      <c r="J30" s="226">
        <f t="shared" si="4"/>
        <v>238.25592904000004</v>
      </c>
      <c r="K30" s="226">
        <f t="shared" si="4"/>
        <v>310.55842016000008</v>
      </c>
      <c r="L30" s="226">
        <f t="shared" si="4"/>
        <v>898.56228407000162</v>
      </c>
      <c r="M30" s="226">
        <f t="shared" si="4"/>
        <v>295.92861543000043</v>
      </c>
      <c r="N30" s="226">
        <f t="shared" si="4"/>
        <v>8929.8580591700011</v>
      </c>
      <c r="O30" s="226">
        <f t="shared" si="4"/>
        <v>14699.169298199999</v>
      </c>
      <c r="P30" s="226">
        <f t="shared" si="4"/>
        <v>128.58105535999997</v>
      </c>
      <c r="Q30" s="226">
        <f t="shared" si="4"/>
        <v>269.90666495999989</v>
      </c>
      <c r="R30" s="226">
        <f t="shared" si="4"/>
        <v>407.22029076000013</v>
      </c>
      <c r="S30" s="226">
        <f t="shared" si="4"/>
        <v>509.5261426399997</v>
      </c>
      <c r="T30" s="227">
        <f t="shared" si="4"/>
        <v>929.8890195199989</v>
      </c>
      <c r="U30" s="228">
        <f t="shared" si="0"/>
        <v>33490.746182359988</v>
      </c>
      <c r="V30" s="206">
        <f t="shared" si="1"/>
        <v>1</v>
      </c>
      <c r="W30" s="612"/>
      <c r="X30" s="229">
        <f>SUM(X5:X29)</f>
        <v>10260.32318579001</v>
      </c>
      <c r="Y30" s="585"/>
      <c r="AA30"/>
      <c r="AB30"/>
      <c r="AC30"/>
      <c r="AD30"/>
      <c r="AE30" s="869" t="s">
        <v>54</v>
      </c>
      <c r="AF30" s="498">
        <v>640.98623874000862</v>
      </c>
      <c r="AG30" s="498">
        <v>11.709493489999993</v>
      </c>
      <c r="AH30" s="498">
        <v>477.04246152999826</v>
      </c>
      <c r="AI30" s="498">
        <v>1308.7674337399972</v>
      </c>
      <c r="AJ30" s="498">
        <v>1122.2765288400046</v>
      </c>
      <c r="AK30" s="498">
        <v>2187.1680248400198</v>
      </c>
      <c r="AL30" s="498">
        <v>125.34022186999979</v>
      </c>
      <c r="AM30" s="498">
        <v>238.25592904000266</v>
      </c>
      <c r="AN30" s="498">
        <v>310.55842016000042</v>
      </c>
      <c r="AO30" s="498">
        <v>898.56228406999742</v>
      </c>
      <c r="AP30" s="498">
        <v>295.92861543000112</v>
      </c>
      <c r="AQ30" s="498">
        <v>8929.8580591699465</v>
      </c>
      <c r="AR30" s="498">
        <v>14699.169298199977</v>
      </c>
      <c r="AS30" s="498">
        <v>128.58105535999997</v>
      </c>
      <c r="AT30" s="498">
        <v>269.90666495999994</v>
      </c>
      <c r="AU30" s="498">
        <v>10260.323185790099</v>
      </c>
      <c r="AV30" s="498">
        <v>407.22029075999461</v>
      </c>
      <c r="AW30" s="498">
        <v>509.52614264000061</v>
      </c>
      <c r="AX30" s="498">
        <v>929.88901952000231</v>
      </c>
      <c r="AY30" s="498">
        <v>43751.069368148783</v>
      </c>
      <c r="AZ30" s="920">
        <f t="shared" si="2"/>
        <v>43751.069368150042</v>
      </c>
      <c r="BA30" s="924">
        <f t="shared" si="3"/>
        <v>-1.2587406672537327E-9</v>
      </c>
      <c r="BB30" s="920"/>
      <c r="BC30" s="920"/>
      <c r="BD30" s="920"/>
    </row>
    <row r="31" spans="1:56" s="569" customFormat="1" ht="22.5" customHeight="1" thickTop="1" thickBot="1">
      <c r="A31" s="606"/>
      <c r="B31" s="97" t="s">
        <v>118</v>
      </c>
      <c r="C31" s="600">
        <f>+C$30/SUM($C30:$T$30)</f>
        <v>1.9139204461130051E-2</v>
      </c>
      <c r="D31" s="601">
        <f>+D$30/SUM($C30:$T$30)</f>
        <v>3.496336995969217E-4</v>
      </c>
      <c r="E31" s="601">
        <f>+E$30/SUM($C30:$T$30)</f>
        <v>1.4244008148772256E-2</v>
      </c>
      <c r="F31" s="601">
        <f>+F$30/SUM($C30:$T$30)</f>
        <v>3.9078479369006845E-2</v>
      </c>
      <c r="G31" s="601">
        <f>+G$30/SUM($C30:$T$30)</f>
        <v>3.351004849904235E-2</v>
      </c>
      <c r="H31" s="601">
        <f>+H$30/SUM($C30:$T$30)</f>
        <v>6.5306637628516184E-2</v>
      </c>
      <c r="I31" s="601">
        <f>+I$30/SUM($C30:$T$30)</f>
        <v>3.7425329727654327E-3</v>
      </c>
      <c r="J31" s="601">
        <f>+J$30/SUM($C30:$T$30)</f>
        <v>7.1140824316865336E-3</v>
      </c>
      <c r="K31" s="601">
        <f>+K$30/SUM($C30:$T$30)</f>
        <v>9.2729621032921396E-3</v>
      </c>
      <c r="L31" s="601">
        <f>+L$30/SUM($C30:$T$30)</f>
        <v>2.6830166135363268E-2</v>
      </c>
      <c r="M31" s="601">
        <f>+M$30/SUM($C30:$T$30)</f>
        <v>8.8361308469701964E-3</v>
      </c>
      <c r="N31" s="601">
        <f>+N$30/SUM($C30:$T$30)</f>
        <v>0.26663658105872462</v>
      </c>
      <c r="O31" s="601">
        <f>+O$30/SUM($C30:$T$30)</f>
        <v>0.43890241256978152</v>
      </c>
      <c r="P31" s="601">
        <f>+P$30/SUM($C30:$T$30)</f>
        <v>3.8393010015323361E-3</v>
      </c>
      <c r="Q31" s="601">
        <f>+Q$30/SUM($C30:$T$30)</f>
        <v>8.0591415757157187E-3</v>
      </c>
      <c r="R31" s="601">
        <f>+R$30/SUM($C30:$T$30)</f>
        <v>1.2159188348406772E-2</v>
      </c>
      <c r="S31" s="601">
        <f>+S$30/SUM($C30:$T$30)</f>
        <v>1.5213938198497761E-2</v>
      </c>
      <c r="T31" s="629">
        <f>+T$30/SUM($C30:$T$30)</f>
        <v>2.7765550951199276E-2</v>
      </c>
      <c r="U31" s="630"/>
      <c r="V31" s="604"/>
      <c r="W31" s="583"/>
      <c r="X31" s="605"/>
      <c r="Y31" s="583"/>
      <c r="AA31"/>
      <c r="AB31"/>
      <c r="AC31"/>
      <c r="AD31"/>
      <c r="AE31" s="920"/>
      <c r="AF31" s="926">
        <f>+C30</f>
        <v>640.9862387399985</v>
      </c>
      <c r="AG31" s="926">
        <f t="shared" ref="AG31:AT31" si="5">+D30</f>
        <v>11.709493490000003</v>
      </c>
      <c r="AH31" s="926">
        <f t="shared" si="5"/>
        <v>477.042461529999</v>
      </c>
      <c r="AI31" s="926">
        <f t="shared" si="5"/>
        <v>1308.7674337399994</v>
      </c>
      <c r="AJ31" s="926">
        <f t="shared" si="5"/>
        <v>1122.2765288400005</v>
      </c>
      <c r="AK31" s="926">
        <f t="shared" si="5"/>
        <v>2187.1680248399957</v>
      </c>
      <c r="AL31" s="926">
        <f t="shared" si="5"/>
        <v>125.34022187000029</v>
      </c>
      <c r="AM31" s="926">
        <f t="shared" si="5"/>
        <v>238.25592904000004</v>
      </c>
      <c r="AN31" s="926">
        <f t="shared" si="5"/>
        <v>310.55842016000008</v>
      </c>
      <c r="AO31" s="926">
        <f t="shared" si="5"/>
        <v>898.56228407000162</v>
      </c>
      <c r="AP31" s="926">
        <f t="shared" si="5"/>
        <v>295.92861543000043</v>
      </c>
      <c r="AQ31" s="926">
        <f t="shared" si="5"/>
        <v>8929.8580591700011</v>
      </c>
      <c r="AR31" s="926">
        <f t="shared" si="5"/>
        <v>14699.169298199999</v>
      </c>
      <c r="AS31" s="926">
        <f t="shared" si="5"/>
        <v>128.58105535999997</v>
      </c>
      <c r="AT31" s="926">
        <f t="shared" si="5"/>
        <v>269.90666495999989</v>
      </c>
      <c r="AU31" s="926">
        <f>+X30</f>
        <v>10260.32318579001</v>
      </c>
      <c r="AV31" s="926">
        <f>+R30</f>
        <v>407.22029076000013</v>
      </c>
      <c r="AW31" s="926">
        <f t="shared" ref="AW31:AX31" si="6">+S30</f>
        <v>509.5261426399997</v>
      </c>
      <c r="AX31" s="926">
        <f t="shared" si="6"/>
        <v>929.8890195199989</v>
      </c>
      <c r="AY31" s="926">
        <f t="shared" ref="AY31" si="7">SUM(AY5:AY29)</f>
        <v>43751.069368149852</v>
      </c>
      <c r="AZ31" s="920"/>
      <c r="BA31" s="920"/>
      <c r="BB31" s="920"/>
      <c r="BC31" s="920"/>
      <c r="BD31" s="920"/>
    </row>
    <row r="32" spans="1:56" ht="18.75" customHeight="1">
      <c r="B32" s="98"/>
      <c r="C32" s="99"/>
      <c r="D32" s="99"/>
      <c r="E32" s="99"/>
      <c r="F32" s="98"/>
      <c r="G32" s="98"/>
      <c r="H32" s="99"/>
      <c r="I32" s="99"/>
      <c r="J32" s="99"/>
      <c r="K32" s="99"/>
      <c r="L32" s="99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AF32" s="498">
        <f>+AF30-AF31</f>
        <v>1.0118128557223827E-11</v>
      </c>
      <c r="AG32" s="498">
        <f t="shared" ref="AG32:AX32" si="8">+AG30-AG31</f>
        <v>0</v>
      </c>
      <c r="AH32" s="498">
        <f t="shared" si="8"/>
        <v>-7.3896444519050419E-13</v>
      </c>
      <c r="AI32" s="498">
        <f t="shared" si="8"/>
        <v>-2.2737367544323206E-12</v>
      </c>
      <c r="AJ32" s="498">
        <f t="shared" si="8"/>
        <v>4.0927261579781771E-12</v>
      </c>
      <c r="AK32" s="498">
        <f t="shared" si="8"/>
        <v>2.4101609596982598E-11</v>
      </c>
      <c r="AL32" s="498">
        <f t="shared" si="8"/>
        <v>-4.9737991503207013E-13</v>
      </c>
      <c r="AM32" s="498">
        <f t="shared" si="8"/>
        <v>2.6147972675971687E-12</v>
      </c>
      <c r="AN32" s="498">
        <f t="shared" si="8"/>
        <v>0</v>
      </c>
      <c r="AO32" s="498">
        <f t="shared" si="8"/>
        <v>-4.2064129956997931E-12</v>
      </c>
      <c r="AP32" s="498">
        <f t="shared" si="8"/>
        <v>6.8212102632969618E-13</v>
      </c>
      <c r="AQ32" s="498">
        <f t="shared" si="8"/>
        <v>-5.4569682106375694E-11</v>
      </c>
      <c r="AR32" s="498">
        <f t="shared" si="8"/>
        <v>-2.1827872842550278E-11</v>
      </c>
      <c r="AS32" s="498">
        <f t="shared" si="8"/>
        <v>0</v>
      </c>
      <c r="AT32" s="498">
        <f t="shared" si="8"/>
        <v>0</v>
      </c>
      <c r="AU32" s="498">
        <f t="shared" si="8"/>
        <v>8.9130480773746967E-11</v>
      </c>
      <c r="AV32" s="498">
        <f t="shared" si="8"/>
        <v>-5.5138116294983774E-12</v>
      </c>
      <c r="AW32" s="498">
        <f t="shared" si="8"/>
        <v>9.0949470177292824E-13</v>
      </c>
      <c r="AX32" s="498">
        <f t="shared" si="8"/>
        <v>3.4106051316484809E-12</v>
      </c>
      <c r="AY32" s="498">
        <f t="shared" ref="AY32" si="9">+AY30-AY31</f>
        <v>-1.0695657692849636E-9</v>
      </c>
    </row>
    <row r="33" spans="2:51" ht="18.75" customHeight="1">
      <c r="B33" s="98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207"/>
      <c r="U33" s="208"/>
      <c r="V33" s="92"/>
      <c r="W33" s="92"/>
      <c r="X33" s="101"/>
      <c r="Y33" s="92"/>
      <c r="AY33" s="498">
        <f>SUM(AF30:AX30)</f>
        <v>43751.069368150042</v>
      </c>
    </row>
    <row r="34" spans="2:51" ht="18.75" customHeight="1">
      <c r="B34" s="104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21"/>
      <c r="S34" s="21"/>
      <c r="T34" s="21"/>
      <c r="U34" s="21"/>
      <c r="V34" s="21"/>
      <c r="W34" s="21"/>
      <c r="X34" s="125"/>
      <c r="Y34" s="21"/>
      <c r="Z34" s="1"/>
      <c r="AY34" s="498">
        <f>+AY30-AY33</f>
        <v>-1.2587406672537327E-9</v>
      </c>
    </row>
    <row r="35" spans="2:51" ht="18.75" customHeight="1">
      <c r="B35" s="104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514">
        <f>U30/(U30+X30)</f>
        <v>0.76548405938485831</v>
      </c>
      <c r="Y35" s="93"/>
    </row>
    <row r="36" spans="2:51" ht="18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8"/>
      <c r="Q36" s="10"/>
      <c r="U36" s="231"/>
      <c r="X36" s="853"/>
    </row>
    <row r="37" spans="2:51" ht="18.75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8"/>
      <c r="Q37" s="10"/>
      <c r="U37" s="232"/>
      <c r="X37" s="16"/>
      <c r="Z37" s="16"/>
    </row>
    <row r="38" spans="2:51" ht="18.7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S38" s="709"/>
      <c r="T38" s="709"/>
      <c r="U38" s="709"/>
      <c r="V38" s="709"/>
      <c r="W38" s="709"/>
    </row>
    <row r="39" spans="2:51" ht="18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S39" s="709"/>
      <c r="T39" s="709"/>
      <c r="U39" s="709"/>
      <c r="V39" s="709"/>
      <c r="W39" s="709"/>
    </row>
    <row r="40" spans="2:51" ht="18.7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S40" s="847" t="s">
        <v>117</v>
      </c>
      <c r="T40" s="475">
        <f>X30</f>
        <v>10260.32318579001</v>
      </c>
      <c r="U40" s="507"/>
      <c r="V40" s="709"/>
      <c r="W40" s="709"/>
      <c r="Z40" s="22"/>
    </row>
    <row r="41" spans="2:51" ht="18.7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S41" s="847" t="s">
        <v>110</v>
      </c>
      <c r="T41" s="475">
        <f>O30</f>
        <v>14699.169298199999</v>
      </c>
      <c r="U41" s="507">
        <f>T41/$T$52</f>
        <v>0.43890241256978141</v>
      </c>
      <c r="V41" s="725"/>
      <c r="W41" s="726"/>
      <c r="X41" s="22"/>
      <c r="Y41" s="22"/>
      <c r="Z41" s="22"/>
    </row>
    <row r="42" spans="2:51" ht="18.75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  <c r="P42" s="34"/>
      <c r="Q42" s="10"/>
      <c r="S42" s="847" t="s">
        <v>109</v>
      </c>
      <c r="T42" s="475">
        <f>N30</f>
        <v>8929.8580591700011</v>
      </c>
      <c r="U42" s="507">
        <f>T42/$T$52</f>
        <v>0.26663658105872456</v>
      </c>
      <c r="V42" s="725"/>
      <c r="W42" s="726"/>
      <c r="X42" s="127"/>
      <c r="Y42" s="22"/>
      <c r="Z42" s="22"/>
    </row>
    <row r="43" spans="2:51" ht="18.7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  <c r="P43" s="34"/>
      <c r="Q43" s="10"/>
      <c r="S43" s="847" t="s">
        <v>103</v>
      </c>
      <c r="T43" s="475">
        <f>H30</f>
        <v>2187.1680248399957</v>
      </c>
      <c r="U43" s="507">
        <f t="shared" ref="U43:U51" si="10">T43/$T$52</f>
        <v>6.530663762851617E-2</v>
      </c>
      <c r="V43" s="725"/>
      <c r="W43" s="726"/>
      <c r="X43" s="127"/>
      <c r="Y43" s="22"/>
      <c r="Z43" s="22"/>
    </row>
    <row r="44" spans="2:51" ht="18.7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  <c r="P44" s="34"/>
      <c r="Q44" s="10"/>
      <c r="S44" s="847" t="s">
        <v>102</v>
      </c>
      <c r="T44" s="475">
        <f>F30</f>
        <v>1308.7674337399994</v>
      </c>
      <c r="U44" s="507">
        <f t="shared" si="10"/>
        <v>3.9078479369006831E-2</v>
      </c>
      <c r="V44" s="725"/>
      <c r="W44" s="726"/>
      <c r="X44" s="127"/>
      <c r="Y44" s="22"/>
      <c r="Z44" s="22"/>
    </row>
    <row r="45" spans="2:51" ht="18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3"/>
      <c r="P45" s="34"/>
      <c r="Q45" s="10"/>
      <c r="S45" s="847" t="s">
        <v>122</v>
      </c>
      <c r="T45" s="475">
        <f>G30</f>
        <v>1122.2765288400005</v>
      </c>
      <c r="U45" s="507">
        <f t="shared" si="10"/>
        <v>3.3510048499042343E-2</v>
      </c>
      <c r="V45" s="725"/>
      <c r="W45" s="726"/>
      <c r="X45" s="127"/>
      <c r="Y45" s="22"/>
      <c r="Z45" s="22"/>
    </row>
    <row r="46" spans="2:51" ht="18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3"/>
      <c r="P46" s="34"/>
      <c r="Q46" s="10"/>
      <c r="S46" s="847" t="s">
        <v>114</v>
      </c>
      <c r="T46" s="475">
        <f>S30</f>
        <v>509.5261426399997</v>
      </c>
      <c r="U46" s="507">
        <f t="shared" si="10"/>
        <v>1.5213938198497758E-2</v>
      </c>
      <c r="V46" s="725"/>
      <c r="W46" s="726"/>
      <c r="X46" s="127"/>
      <c r="Y46" s="22"/>
      <c r="Z46" s="22"/>
    </row>
    <row r="47" spans="2:51" ht="18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3"/>
      <c r="P47" s="34"/>
      <c r="Q47" s="10"/>
      <c r="S47" s="847" t="s">
        <v>107</v>
      </c>
      <c r="T47" s="475">
        <f>L30</f>
        <v>898.56228407000162</v>
      </c>
      <c r="U47" s="507">
        <f t="shared" si="10"/>
        <v>2.6830166135363261E-2</v>
      </c>
      <c r="V47" s="725"/>
      <c r="W47" s="726"/>
      <c r="X47" s="127"/>
      <c r="Y47" s="22"/>
      <c r="Z47" s="22"/>
    </row>
    <row r="48" spans="2:51" ht="18.7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3"/>
      <c r="P48" s="34"/>
      <c r="Q48" s="10"/>
      <c r="S48" s="847" t="s">
        <v>99</v>
      </c>
      <c r="T48" s="475">
        <f>C30</f>
        <v>640.9862387399985</v>
      </c>
      <c r="U48" s="507">
        <f t="shared" si="10"/>
        <v>1.9139204461130047E-2</v>
      </c>
      <c r="V48" s="709"/>
      <c r="W48" s="726"/>
      <c r="X48" s="127"/>
      <c r="Y48" s="22"/>
      <c r="Z48" s="22"/>
    </row>
    <row r="49" spans="2:26" ht="18.7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3"/>
      <c r="P49" s="34"/>
      <c r="Q49" s="34"/>
      <c r="S49" s="847" t="s">
        <v>115</v>
      </c>
      <c r="T49" s="475">
        <f>T30</f>
        <v>929.8890195199989</v>
      </c>
      <c r="U49" s="507">
        <f t="shared" si="10"/>
        <v>2.7765550951199272E-2</v>
      </c>
      <c r="V49" s="725"/>
      <c r="W49" s="726"/>
      <c r="X49" s="127"/>
      <c r="Y49" s="22"/>
      <c r="Z49" s="22"/>
    </row>
    <row r="50" spans="2:26" ht="18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0"/>
      <c r="Q50" s="10"/>
      <c r="S50" s="847" t="s">
        <v>101</v>
      </c>
      <c r="T50" s="475">
        <f>E30</f>
        <v>477.042461529999</v>
      </c>
      <c r="U50" s="507">
        <f t="shared" si="10"/>
        <v>1.4244008148772254E-2</v>
      </c>
      <c r="V50" s="709"/>
      <c r="W50" s="726"/>
      <c r="X50" s="127"/>
      <c r="Y50" s="22"/>
      <c r="Z50" s="22"/>
    </row>
    <row r="51" spans="2:26" ht="18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34"/>
      <c r="Q51" s="10"/>
      <c r="S51" s="847" t="s">
        <v>119</v>
      </c>
      <c r="T51" s="508">
        <f>SUM(T53:T59)+T61</f>
        <v>1787.500691070001</v>
      </c>
      <c r="U51" s="507">
        <f t="shared" si="10"/>
        <v>5.3372972979966044E-2</v>
      </c>
      <c r="V51" s="709"/>
      <c r="W51" s="726"/>
      <c r="X51" s="127"/>
      <c r="Y51" s="22"/>
      <c r="Z51" s="22"/>
    </row>
    <row r="52" spans="2:26" ht="18.75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34"/>
      <c r="S52" s="847" t="s">
        <v>23</v>
      </c>
      <c r="T52" s="475">
        <f>SUM(T41:T51)</f>
        <v>33490.746182359995</v>
      </c>
      <c r="U52" s="507">
        <f>T52/(U30+X30)</f>
        <v>0.76548405938485842</v>
      </c>
      <c r="V52" s="709"/>
      <c r="W52" s="726"/>
      <c r="Y52" s="22"/>
      <c r="Z52" s="22"/>
    </row>
    <row r="53" spans="2:26" ht="18.7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34"/>
      <c r="Q53" s="34"/>
      <c r="S53" s="847" t="s">
        <v>106</v>
      </c>
      <c r="T53" s="475">
        <f>K30</f>
        <v>310.55842016000008</v>
      </c>
      <c r="U53" s="498"/>
      <c r="V53" s="725"/>
      <c r="W53" s="725"/>
      <c r="X53" s="22"/>
      <c r="Y53" s="22"/>
      <c r="Z53" s="22"/>
    </row>
    <row r="54" spans="2:26" ht="18.7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34"/>
      <c r="Q54" s="34"/>
      <c r="S54" s="847" t="s">
        <v>105</v>
      </c>
      <c r="T54" s="475">
        <f>J30</f>
        <v>238.25592904000004</v>
      </c>
      <c r="U54" s="498"/>
      <c r="V54" s="725"/>
      <c r="W54" s="725"/>
      <c r="X54" s="22"/>
      <c r="Y54" s="22"/>
      <c r="Z54" s="22"/>
    </row>
    <row r="55" spans="2:26" ht="18.7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34"/>
      <c r="Q55" s="34"/>
      <c r="S55" s="847" t="s">
        <v>108</v>
      </c>
      <c r="T55" s="475">
        <f>M30</f>
        <v>295.92861543000043</v>
      </c>
      <c r="U55" s="498"/>
      <c r="V55" s="725"/>
      <c r="W55" s="725"/>
      <c r="X55" s="22"/>
      <c r="Y55" s="22"/>
      <c r="Z55" s="22"/>
    </row>
    <row r="56" spans="2:26" ht="14.25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4"/>
      <c r="Q56" s="34"/>
      <c r="S56" s="847" t="s">
        <v>113</v>
      </c>
      <c r="T56" s="475">
        <f>R30</f>
        <v>407.22029076000013</v>
      </c>
      <c r="U56" s="498"/>
      <c r="V56" s="725"/>
      <c r="W56" s="725"/>
      <c r="X56" s="22"/>
      <c r="Y56" s="22"/>
      <c r="Z56" s="22"/>
    </row>
    <row r="57" spans="2:26" ht="18.75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34"/>
      <c r="Q57" s="34"/>
      <c r="S57" s="847" t="s">
        <v>112</v>
      </c>
      <c r="T57" s="475">
        <f>Q30</f>
        <v>269.90666495999989</v>
      </c>
      <c r="U57" s="498"/>
      <c r="V57" s="725"/>
      <c r="W57" s="725"/>
      <c r="X57" s="22"/>
      <c r="Y57" s="22"/>
      <c r="Z57" s="22"/>
    </row>
    <row r="58" spans="2:26" ht="18.75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34"/>
      <c r="Q58" s="34"/>
      <c r="S58" s="847" t="s">
        <v>104</v>
      </c>
      <c r="T58" s="475">
        <f>I30</f>
        <v>125.34022187000029</v>
      </c>
      <c r="U58" s="498"/>
      <c r="V58" s="725"/>
      <c r="W58" s="725"/>
      <c r="X58" s="22"/>
      <c r="Y58" s="22"/>
      <c r="Z58" s="22"/>
    </row>
    <row r="59" spans="2:26" ht="13.5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34"/>
      <c r="Q59" s="34"/>
      <c r="S59" s="847" t="s">
        <v>111</v>
      </c>
      <c r="T59" s="475">
        <f>P30</f>
        <v>128.58105535999997</v>
      </c>
      <c r="U59" s="498"/>
      <c r="V59" s="725"/>
      <c r="W59" s="725"/>
      <c r="X59" s="22"/>
      <c r="Y59" s="22"/>
      <c r="Z59" s="22"/>
    </row>
    <row r="60" spans="2:26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10"/>
      <c r="Q60" s="10"/>
      <c r="S60" s="847"/>
      <c r="T60" s="475"/>
      <c r="U60" s="498"/>
      <c r="V60" s="725"/>
      <c r="W60" s="709"/>
      <c r="X60" s="22"/>
      <c r="Y60" s="22"/>
      <c r="Z60" s="22"/>
    </row>
    <row r="61" spans="2:26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10"/>
      <c r="Q61" s="109"/>
      <c r="S61" s="848" t="s">
        <v>100</v>
      </c>
      <c r="T61" s="475">
        <f>D30</f>
        <v>11.709493490000003</v>
      </c>
      <c r="U61" s="498"/>
      <c r="V61" s="725"/>
      <c r="W61" s="709"/>
      <c r="X61" s="22"/>
      <c r="Y61" s="22"/>
      <c r="Z61" s="22"/>
    </row>
    <row r="62" spans="2:26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11"/>
      <c r="Q62" s="10"/>
      <c r="S62" s="848"/>
      <c r="T62" s="498"/>
      <c r="U62" s="498"/>
      <c r="V62" s="725"/>
      <c r="W62" s="709"/>
      <c r="X62" s="22"/>
      <c r="Y62" s="22"/>
      <c r="Z62" s="22"/>
    </row>
    <row r="63" spans="2:26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11"/>
      <c r="Q63" s="10"/>
      <c r="S63" s="475">
        <f>SUM(T52,T40)</f>
        <v>43751.069368150005</v>
      </c>
      <c r="T63" s="507">
        <f>+T52/S63</f>
        <v>0.76548405938485831</v>
      </c>
      <c r="U63" s="498"/>
      <c r="V63" s="725"/>
      <c r="W63" s="709"/>
      <c r="X63" s="22"/>
      <c r="Y63" s="22"/>
      <c r="Z63" s="22"/>
    </row>
    <row r="64" spans="2:26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11"/>
      <c r="Q64" s="10"/>
      <c r="S64" s="709"/>
      <c r="T64" s="725"/>
      <c r="U64" s="725"/>
      <c r="V64" s="725"/>
      <c r="W64" s="709"/>
      <c r="X64" s="22"/>
      <c r="Y64" s="22"/>
      <c r="Z64" s="22"/>
    </row>
    <row r="65" spans="2:26">
      <c r="B65" s="10"/>
      <c r="C65" s="10"/>
      <c r="D65" s="10"/>
      <c r="E65" s="164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11"/>
      <c r="Q65" s="10"/>
      <c r="S65" s="709"/>
      <c r="T65" s="725"/>
      <c r="U65" s="725"/>
      <c r="V65" s="725"/>
      <c r="W65" s="709"/>
      <c r="X65" s="22"/>
      <c r="Y65" s="22"/>
      <c r="Z65" s="22"/>
    </row>
    <row r="66" spans="2:26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11"/>
      <c r="Q66" s="10"/>
      <c r="S66" s="709"/>
      <c r="T66" s="725"/>
      <c r="U66" s="725"/>
      <c r="V66" s="725"/>
      <c r="W66" s="709"/>
      <c r="X66" s="22"/>
      <c r="Y66" s="22"/>
      <c r="Z66" s="22"/>
    </row>
    <row r="67" spans="2:26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09"/>
      <c r="P67" s="111"/>
      <c r="Q67" s="10"/>
      <c r="S67" s="709"/>
      <c r="T67" s="725"/>
      <c r="U67" s="725"/>
      <c r="V67" s="725"/>
      <c r="W67" s="709"/>
      <c r="X67" s="22"/>
      <c r="Y67" s="22"/>
      <c r="Z67" s="22"/>
    </row>
    <row r="68" spans="2:26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11"/>
      <c r="Q68" s="10"/>
      <c r="S68" s="709"/>
      <c r="T68" s="725"/>
      <c r="U68" s="725"/>
      <c r="V68" s="725"/>
      <c r="W68" s="725"/>
      <c r="X68" s="22"/>
      <c r="Y68" s="22"/>
      <c r="Z68" s="22"/>
    </row>
    <row r="69" spans="2:26">
      <c r="B69" s="13"/>
      <c r="C69" s="13"/>
      <c r="D69" s="13"/>
      <c r="E69" s="13"/>
      <c r="F69" s="13"/>
      <c r="G69" s="13"/>
      <c r="H69" s="13"/>
      <c r="I69" s="13"/>
      <c r="J69" s="13"/>
      <c r="K69" s="10"/>
      <c r="L69" s="10"/>
      <c r="M69" s="10"/>
      <c r="N69" s="10"/>
      <c r="O69" s="10"/>
      <c r="P69" s="10"/>
      <c r="Q69" s="10"/>
      <c r="S69" s="709"/>
      <c r="T69" s="709"/>
      <c r="U69" s="709"/>
      <c r="V69" s="709"/>
      <c r="W69" s="709"/>
    </row>
    <row r="70" spans="2:26">
      <c r="B70" s="13"/>
      <c r="C70" s="13"/>
      <c r="D70" s="13"/>
      <c r="E70" s="13"/>
      <c r="F70" s="13"/>
      <c r="G70" s="13"/>
      <c r="H70" s="13"/>
      <c r="I70" s="66"/>
      <c r="J70" s="66"/>
      <c r="K70" s="66"/>
      <c r="L70" s="66"/>
      <c r="M70" s="66"/>
      <c r="N70" s="66"/>
      <c r="O70" s="66"/>
      <c r="P70" s="66"/>
      <c r="Q70" s="66"/>
      <c r="R70" s="118"/>
      <c r="S70" s="727"/>
      <c r="T70" s="727"/>
      <c r="U70" s="727"/>
      <c r="V70" s="727"/>
      <c r="W70" s="727"/>
      <c r="X70" s="118"/>
      <c r="Y70" s="118"/>
      <c r="Z70" s="118"/>
    </row>
    <row r="71" spans="2:26">
      <c r="B71" s="13"/>
      <c r="C71" s="13"/>
      <c r="D71" s="13"/>
      <c r="E71" s="13"/>
      <c r="F71" s="13"/>
      <c r="G71" s="13"/>
      <c r="H71" s="13"/>
      <c r="I71" s="68"/>
      <c r="J71" s="68"/>
      <c r="K71" s="68"/>
      <c r="L71" s="68"/>
      <c r="M71" s="68"/>
      <c r="N71" s="68"/>
      <c r="O71" s="68"/>
      <c r="P71" s="68"/>
      <c r="Q71" s="68"/>
      <c r="R71" s="19"/>
      <c r="S71" s="486"/>
      <c r="T71" s="486"/>
      <c r="U71" s="486"/>
      <c r="V71" s="486"/>
      <c r="W71" s="486"/>
      <c r="X71" s="19"/>
      <c r="Y71" s="19"/>
      <c r="Z71" s="19"/>
    </row>
    <row r="72" spans="2:26">
      <c r="B72" s="13"/>
      <c r="C72" s="13"/>
      <c r="D72" s="13"/>
      <c r="E72" s="13"/>
      <c r="F72" s="13"/>
      <c r="G72" s="13"/>
      <c r="H72" s="13"/>
      <c r="I72" s="68"/>
      <c r="J72" s="68"/>
      <c r="K72" s="68"/>
      <c r="L72" s="68"/>
      <c r="M72" s="68"/>
      <c r="N72" s="68"/>
      <c r="O72" s="68"/>
      <c r="P72" s="68"/>
      <c r="Q72" s="68"/>
      <c r="R72" s="19"/>
      <c r="S72" s="486"/>
      <c r="T72" s="486"/>
      <c r="U72" s="486"/>
      <c r="V72" s="486"/>
      <c r="W72" s="486"/>
      <c r="X72" s="19"/>
      <c r="Y72" s="19"/>
      <c r="Z72" s="19"/>
    </row>
    <row r="73" spans="2:26">
      <c r="B73" s="13"/>
      <c r="C73" s="78"/>
      <c r="D73" s="78"/>
      <c r="E73" s="78"/>
      <c r="F73" s="78"/>
      <c r="G73" s="78"/>
      <c r="H73" s="78"/>
      <c r="I73" s="68"/>
      <c r="J73" s="68"/>
      <c r="K73" s="68"/>
      <c r="L73" s="68"/>
      <c r="M73" s="68"/>
      <c r="N73" s="68"/>
      <c r="O73" s="68"/>
      <c r="P73" s="68"/>
      <c r="Q73" s="68"/>
      <c r="R73" s="19"/>
      <c r="S73" s="19"/>
      <c r="T73" s="19"/>
      <c r="U73" s="19"/>
      <c r="V73" s="19"/>
      <c r="W73" s="19"/>
      <c r="X73" s="19"/>
      <c r="Y73" s="19"/>
      <c r="Z73" s="19"/>
    </row>
    <row r="74" spans="2:26">
      <c r="B74" s="13"/>
      <c r="C74" s="78"/>
      <c r="D74" s="78"/>
      <c r="E74" s="78"/>
      <c r="F74" s="78"/>
      <c r="G74" s="78"/>
      <c r="H74" s="78"/>
      <c r="I74" s="68"/>
      <c r="J74" s="68"/>
      <c r="K74" s="68"/>
      <c r="L74" s="68"/>
      <c r="M74" s="68"/>
      <c r="N74" s="68"/>
      <c r="O74" s="68"/>
      <c r="P74" s="68"/>
      <c r="Q74" s="68"/>
      <c r="R74" s="19"/>
      <c r="S74" s="19"/>
      <c r="T74" s="19"/>
      <c r="U74" s="19"/>
      <c r="V74" s="19"/>
      <c r="W74" s="19"/>
      <c r="X74" s="19"/>
      <c r="Y74" s="19"/>
      <c r="Z74" s="19"/>
    </row>
    <row r="75" spans="2:26">
      <c r="B75" s="18"/>
      <c r="C75" s="37"/>
      <c r="D75" s="37"/>
      <c r="E75" s="37"/>
      <c r="F75" s="37"/>
      <c r="G75" s="37"/>
      <c r="H75" s="37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2:26">
      <c r="B76" s="18"/>
      <c r="C76" s="37"/>
      <c r="D76" s="37"/>
      <c r="E76" s="37"/>
      <c r="F76" s="37"/>
      <c r="G76" s="37"/>
      <c r="H76" s="37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2:26">
      <c r="B77" s="18"/>
      <c r="C77" s="37"/>
      <c r="D77" s="37"/>
      <c r="E77" s="37"/>
      <c r="F77" s="37"/>
      <c r="G77" s="37"/>
      <c r="H77" s="37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2:26">
      <c r="B78" s="18"/>
      <c r="C78" s="37"/>
      <c r="D78" s="37"/>
      <c r="E78" s="37"/>
      <c r="F78" s="37"/>
      <c r="G78" s="37"/>
      <c r="H78" s="37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2:26">
      <c r="B79" s="18"/>
      <c r="C79" s="37"/>
      <c r="D79" s="37"/>
      <c r="E79" s="37"/>
      <c r="F79" s="37"/>
      <c r="G79" s="37"/>
      <c r="H79" s="37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2:26">
      <c r="B80" s="18"/>
      <c r="C80" s="37"/>
      <c r="D80" s="37"/>
      <c r="E80" s="37"/>
      <c r="F80" s="37"/>
      <c r="G80" s="37"/>
      <c r="H80" s="37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2:26">
      <c r="B81" s="18"/>
      <c r="C81" s="37"/>
      <c r="D81" s="37"/>
      <c r="E81" s="37"/>
      <c r="F81" s="37"/>
      <c r="G81" s="37"/>
      <c r="H81" s="37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2:26">
      <c r="B82" s="18"/>
      <c r="C82" s="37"/>
      <c r="D82" s="37"/>
      <c r="E82" s="37"/>
      <c r="F82" s="37"/>
      <c r="G82" s="37"/>
      <c r="H82" s="37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2:26">
      <c r="B83" s="18"/>
      <c r="C83" s="37"/>
      <c r="D83" s="37"/>
      <c r="E83" s="37"/>
      <c r="F83" s="37"/>
      <c r="G83" s="37"/>
      <c r="H83" s="37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2:26">
      <c r="B84" s="18"/>
      <c r="C84" s="37"/>
      <c r="D84" s="37"/>
      <c r="E84" s="37"/>
      <c r="F84" s="37"/>
      <c r="G84" s="37"/>
      <c r="H84" s="37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2:26">
      <c r="B85" s="18"/>
      <c r="C85" s="37"/>
      <c r="D85" s="37"/>
      <c r="E85" s="37"/>
      <c r="F85" s="37"/>
      <c r="G85" s="37"/>
      <c r="H85" s="37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2:26">
      <c r="B86" s="18"/>
      <c r="C86" s="37"/>
      <c r="D86" s="37"/>
      <c r="E86" s="37"/>
      <c r="F86" s="37"/>
      <c r="G86" s="37"/>
      <c r="H86" s="37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2:26">
      <c r="B87" s="18"/>
      <c r="C87" s="37"/>
      <c r="D87" s="37"/>
      <c r="E87" s="37"/>
      <c r="F87" s="37"/>
      <c r="G87" s="37"/>
      <c r="H87" s="37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2:26">
      <c r="B88" s="18"/>
      <c r="C88" s="37"/>
      <c r="D88" s="37"/>
      <c r="E88" s="37"/>
      <c r="F88" s="37"/>
      <c r="G88" s="37"/>
      <c r="H88" s="37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2:26">
      <c r="B89" s="18"/>
      <c r="C89" s="37"/>
      <c r="D89" s="37"/>
      <c r="E89" s="37"/>
      <c r="F89" s="37"/>
      <c r="G89" s="37"/>
      <c r="H89" s="37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2:26">
      <c r="B90" s="18"/>
      <c r="C90" s="37"/>
      <c r="D90" s="37"/>
      <c r="E90" s="37"/>
      <c r="F90" s="37"/>
      <c r="G90" s="37"/>
      <c r="H90" s="37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2:26">
      <c r="B91" s="18"/>
      <c r="C91" s="37"/>
      <c r="D91" s="37"/>
      <c r="E91" s="37"/>
      <c r="F91" s="37"/>
      <c r="G91" s="37"/>
      <c r="H91" s="37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2:26">
      <c r="B92" s="18"/>
      <c r="C92" s="37"/>
      <c r="D92" s="37"/>
      <c r="E92" s="37"/>
      <c r="F92" s="37"/>
      <c r="G92" s="37"/>
      <c r="H92" s="37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2:26">
      <c r="B93" s="18"/>
      <c r="C93" s="37"/>
      <c r="D93" s="37"/>
      <c r="E93" s="37"/>
      <c r="F93" s="37"/>
      <c r="G93" s="37"/>
      <c r="H93" s="37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2:26">
      <c r="B94" s="18"/>
      <c r="C94" s="37"/>
      <c r="D94" s="37"/>
      <c r="E94" s="37"/>
      <c r="F94" s="37"/>
      <c r="G94" s="37"/>
      <c r="H94" s="37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2:26">
      <c r="B95" s="18"/>
      <c r="C95" s="37"/>
      <c r="D95" s="37"/>
      <c r="E95" s="37"/>
      <c r="F95" s="37"/>
      <c r="G95" s="37"/>
      <c r="H95" s="37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2:26">
      <c r="B96" s="18"/>
      <c r="C96" s="37"/>
      <c r="D96" s="37"/>
      <c r="E96" s="37"/>
      <c r="F96" s="37"/>
      <c r="G96" s="37"/>
      <c r="H96" s="37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2:26">
      <c r="B97" s="18"/>
      <c r="C97" s="37"/>
      <c r="D97" s="37"/>
      <c r="E97" s="37"/>
      <c r="F97" s="37"/>
      <c r="G97" s="37"/>
      <c r="H97" s="37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2:26">
      <c r="B98" s="18"/>
      <c r="C98" s="18"/>
      <c r="D98" s="18"/>
      <c r="E98" s="18"/>
      <c r="F98" s="18"/>
      <c r="G98" s="18"/>
      <c r="H98" s="18"/>
      <c r="I98" s="18"/>
      <c r="J98" s="18"/>
    </row>
    <row r="99" spans="2:26">
      <c r="B99" s="18"/>
      <c r="C99" s="18"/>
      <c r="D99" s="18"/>
      <c r="E99" s="18"/>
      <c r="F99" s="18"/>
      <c r="G99" s="18"/>
      <c r="H99" s="18"/>
      <c r="I99" s="18"/>
      <c r="J99" s="18"/>
    </row>
    <row r="100" spans="2:26"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2:26"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2:26"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2:26"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2:26"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2:26"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2:26"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2:26"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2:26">
      <c r="B108" s="18"/>
      <c r="C108" s="18"/>
      <c r="D108" s="18"/>
      <c r="E108" s="18"/>
      <c r="F108" s="18"/>
      <c r="G108" s="18"/>
      <c r="H108" s="18"/>
      <c r="I108" s="18"/>
      <c r="J108" s="18"/>
    </row>
  </sheetData>
  <printOptions horizontalCentered="1"/>
  <pageMargins left="0.35433070866141736" right="0.23622047244094491" top="1.0629921259842521" bottom="0.9055118110236221" header="0.35433070866141736" footer="0.31496062992125984"/>
  <pageSetup paperSize="9" scale="52" fitToHeight="0" orientation="landscape" r:id="rId1"/>
  <headerFooter alignWithMargins="0"/>
  <colBreaks count="1" manualBreakCount="1">
    <brk id="24" max="32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T96"/>
  <sheetViews>
    <sheetView view="pageBreakPreview" zoomScale="90" zoomScaleNormal="100" zoomScaleSheetLayoutView="90" workbookViewId="0">
      <selection activeCell="K74" sqref="K74"/>
    </sheetView>
  </sheetViews>
  <sheetFormatPr baseColWidth="10" defaultRowHeight="12.75"/>
  <cols>
    <col min="1" max="1" width="3.28515625" style="10" customWidth="1"/>
    <col min="2" max="2" width="27.42578125" customWidth="1"/>
    <col min="3" max="3" width="21.28515625" customWidth="1"/>
    <col min="4" max="4" width="22.140625" customWidth="1"/>
    <col min="5" max="5" width="23" customWidth="1"/>
    <col min="6" max="6" width="19.140625" customWidth="1"/>
    <col min="7" max="7" width="15.28515625" customWidth="1"/>
    <col min="8" max="8" width="3.28515625" style="10" customWidth="1"/>
    <col min="9" max="9" width="12.7109375" style="471" customWidth="1"/>
    <col min="10" max="10" width="15.42578125" style="708" customWidth="1"/>
    <col min="11" max="11" width="21.42578125" style="708" bestFit="1" customWidth="1"/>
    <col min="12" max="14" width="13.42578125" style="708" bestFit="1" customWidth="1"/>
    <col min="15" max="16" width="11.42578125" style="708"/>
    <col min="17" max="17" width="13.85546875" style="708" customWidth="1"/>
    <col min="18" max="19" width="11.7109375" bestFit="1" customWidth="1"/>
    <col min="20" max="20" width="11.85546875" bestFit="1" customWidth="1"/>
  </cols>
  <sheetData>
    <row r="1" spans="1:20" ht="18">
      <c r="A1" s="26" t="s">
        <v>2057</v>
      </c>
      <c r="C1" s="10"/>
      <c r="D1" s="10"/>
      <c r="E1" s="10"/>
      <c r="F1" s="10"/>
      <c r="G1" s="10"/>
      <c r="J1" s="471"/>
      <c r="K1" s="728" t="s">
        <v>2035</v>
      </c>
      <c r="L1" s="728"/>
      <c r="M1" s="728"/>
      <c r="N1" s="728"/>
      <c r="O1" s="734"/>
    </row>
    <row r="2" spans="1:20">
      <c r="B2" s="10"/>
      <c r="C2" s="10"/>
      <c r="D2" s="10" t="s">
        <v>2059</v>
      </c>
      <c r="E2" s="10"/>
      <c r="F2" s="10"/>
      <c r="G2" s="10"/>
      <c r="I2" s="910"/>
      <c r="J2" s="471"/>
      <c r="K2" s="717"/>
      <c r="L2" s="717"/>
      <c r="M2" s="717"/>
      <c r="N2" s="717"/>
      <c r="O2" s="735"/>
    </row>
    <row r="3" spans="1:20" ht="15.75">
      <c r="B3" s="77" t="s">
        <v>123</v>
      </c>
      <c r="C3" s="10"/>
      <c r="D3" s="10"/>
      <c r="E3" s="10"/>
      <c r="F3" s="10"/>
      <c r="G3" s="10"/>
      <c r="J3" s="471"/>
      <c r="K3" s="717"/>
      <c r="L3" s="717"/>
      <c r="M3" s="717"/>
      <c r="N3" s="717"/>
      <c r="O3" s="735"/>
    </row>
    <row r="4" spans="1:20" ht="13.5" thickBot="1">
      <c r="B4" s="10"/>
      <c r="C4" s="10"/>
      <c r="D4" s="10"/>
      <c r="E4" s="10"/>
      <c r="F4" s="10"/>
      <c r="G4" s="10"/>
      <c r="J4" s="471"/>
      <c r="K4" s="717"/>
      <c r="L4" s="717"/>
      <c r="M4" s="717"/>
      <c r="N4" s="717"/>
      <c r="O4" s="735"/>
    </row>
    <row r="5" spans="1:20" ht="37.5" customHeight="1" thickBot="1">
      <c r="B5" s="883" t="s">
        <v>91</v>
      </c>
      <c r="C5" s="884" t="s">
        <v>93</v>
      </c>
      <c r="D5" s="884" t="s">
        <v>92</v>
      </c>
      <c r="E5" s="901" t="s">
        <v>94</v>
      </c>
      <c r="F5" s="902" t="s">
        <v>95</v>
      </c>
      <c r="G5" s="897" t="s">
        <v>96</v>
      </c>
      <c r="J5" s="729" t="s">
        <v>2036</v>
      </c>
      <c r="K5" s="729" t="s">
        <v>2039</v>
      </c>
      <c r="L5" s="729"/>
      <c r="M5" s="729"/>
      <c r="N5" s="729"/>
      <c r="O5" s="735"/>
    </row>
    <row r="6" spans="1:20" ht="19.5" customHeight="1">
      <c r="B6" s="28" t="s">
        <v>0</v>
      </c>
      <c r="C6" s="187">
        <f>+K9</f>
        <v>4892.2634358877094</v>
      </c>
      <c r="D6" s="187">
        <f>+L9</f>
        <v>806.0295867868241</v>
      </c>
      <c r="E6" s="445">
        <f>+M9</f>
        <v>9386.3867263735465</v>
      </c>
      <c r="F6" s="442">
        <f>SUM(C6:E6)</f>
        <v>15084.67974904808</v>
      </c>
      <c r="G6" s="79">
        <f>(F6/F$57)*100</f>
        <v>0.32921272297740412</v>
      </c>
      <c r="I6" s="486"/>
      <c r="J6" s="729"/>
      <c r="K6" s="849" t="s">
        <v>2048</v>
      </c>
      <c r="L6" s="729"/>
      <c r="M6" s="729"/>
      <c r="N6" s="729"/>
      <c r="O6" s="735"/>
    </row>
    <row r="7" spans="1:20" ht="19.5" customHeight="1">
      <c r="B7" s="29"/>
      <c r="C7" s="81">
        <f>+C6/E6</f>
        <v>0.52120838172388484</v>
      </c>
      <c r="D7" s="81">
        <f>D6/$F6</f>
        <v>5.3433655881072892E-2</v>
      </c>
      <c r="E7" s="430">
        <f>E6/$F6</f>
        <v>0.62224633751113445</v>
      </c>
      <c r="F7" s="443"/>
      <c r="G7" s="82"/>
      <c r="J7" s="729"/>
      <c r="K7" s="729" t="s">
        <v>2053</v>
      </c>
      <c r="L7" s="729"/>
      <c r="M7" s="729"/>
      <c r="N7" s="729"/>
      <c r="O7" s="734"/>
      <c r="Q7" s="723"/>
      <c r="R7" s="16"/>
      <c r="S7" s="16"/>
      <c r="T7" s="16"/>
    </row>
    <row r="8" spans="1:20" ht="19.5" customHeight="1">
      <c r="B8" s="28" t="s">
        <v>1</v>
      </c>
      <c r="C8" s="86">
        <f>+K10</f>
        <v>21867.10324958984</v>
      </c>
      <c r="D8" s="86">
        <f>+L10</f>
        <v>118186.53930546541</v>
      </c>
      <c r="E8" s="446">
        <f>+M10</f>
        <v>40789.68598769165</v>
      </c>
      <c r="F8" s="442">
        <f>SUM(C8:E8)</f>
        <v>180843.32854274692</v>
      </c>
      <c r="G8" s="79">
        <f>(F8/F$57)*100</f>
        <v>3.9467808141974001</v>
      </c>
      <c r="I8" s="486"/>
      <c r="J8" s="729"/>
      <c r="K8" s="730" t="s">
        <v>130</v>
      </c>
      <c r="L8" s="730" t="s">
        <v>129</v>
      </c>
      <c r="M8" s="730" t="s">
        <v>131</v>
      </c>
      <c r="N8" s="730" t="s">
        <v>54</v>
      </c>
      <c r="O8" s="734"/>
      <c r="Q8" s="723"/>
      <c r="R8" s="16"/>
      <c r="S8" s="16"/>
      <c r="T8" s="16"/>
    </row>
    <row r="9" spans="1:20" ht="19.5" customHeight="1">
      <c r="B9" s="29"/>
      <c r="C9" s="81">
        <f>+C8/E8</f>
        <v>0.53609393453502618</v>
      </c>
      <c r="D9" s="81">
        <f>D8/$F8</f>
        <v>0.65352999338059081</v>
      </c>
      <c r="E9" s="430">
        <f>E8/$F8</f>
        <v>0.2255526168224114</v>
      </c>
      <c r="F9" s="443"/>
      <c r="G9" s="82"/>
      <c r="J9" s="731" t="s">
        <v>0</v>
      </c>
      <c r="K9" s="732">
        <v>4892.2634358877094</v>
      </c>
      <c r="L9" s="732">
        <v>806.0295867868241</v>
      </c>
      <c r="M9" s="732">
        <v>9386.3867263735465</v>
      </c>
      <c r="N9" s="732">
        <v>15084.679749048133</v>
      </c>
      <c r="O9" s="859">
        <f>+F6</f>
        <v>15084.67974904808</v>
      </c>
      <c r="P9" s="858">
        <f>+N9-O9</f>
        <v>5.2750692702829838E-11</v>
      </c>
      <c r="Q9" s="723"/>
      <c r="R9" s="16"/>
      <c r="S9" s="16"/>
      <c r="T9" s="16"/>
    </row>
    <row r="10" spans="1:20" ht="19.5" customHeight="1">
      <c r="B10" s="28" t="s">
        <v>24</v>
      </c>
      <c r="C10" s="86">
        <f>+K11</f>
        <v>5953.3396145044526</v>
      </c>
      <c r="D10" s="86">
        <f>+L11</f>
        <v>63037.965344322918</v>
      </c>
      <c r="E10" s="446">
        <f>+M11</f>
        <v>9563.3166312103403</v>
      </c>
      <c r="F10" s="442">
        <f>SUM(C10:E10)</f>
        <v>78554.621590037714</v>
      </c>
      <c r="G10" s="79">
        <f>(F10/F$57)*100</f>
        <v>1.7144003920764619</v>
      </c>
      <c r="I10" s="486"/>
      <c r="J10" s="731" t="s">
        <v>1</v>
      </c>
      <c r="K10" s="732">
        <v>21867.10324958984</v>
      </c>
      <c r="L10" s="732">
        <v>118186.53930546541</v>
      </c>
      <c r="M10" s="732">
        <v>40789.68598769165</v>
      </c>
      <c r="N10" s="732">
        <v>180843.32854274719</v>
      </c>
      <c r="O10" s="859">
        <f>+F8</f>
        <v>180843.32854274692</v>
      </c>
      <c r="P10" s="858">
        <f t="shared" ref="P10:P33" si="0">+N10-O10</f>
        <v>2.6193447411060333E-10</v>
      </c>
      <c r="Q10" s="723"/>
      <c r="R10" s="16"/>
      <c r="S10" s="16"/>
      <c r="T10" s="16"/>
    </row>
    <row r="11" spans="1:20" ht="19.5" customHeight="1">
      <c r="B11" s="29"/>
      <c r="C11" s="81">
        <f>+C10/E10</f>
        <v>0.62251830030132482</v>
      </c>
      <c r="D11" s="81">
        <f>D10/$F10</f>
        <v>0.80247303173715989</v>
      </c>
      <c r="E11" s="430">
        <f>E10/$F10</f>
        <v>0.12174098019489611</v>
      </c>
      <c r="F11" s="443"/>
      <c r="G11" s="82"/>
      <c r="J11" s="731" t="s">
        <v>24</v>
      </c>
      <c r="K11" s="732">
        <v>5953.3396145044526</v>
      </c>
      <c r="L11" s="732">
        <v>63037.965344322918</v>
      </c>
      <c r="M11" s="732">
        <v>9563.3166312103403</v>
      </c>
      <c r="N11" s="732">
        <v>78554.621590037714</v>
      </c>
      <c r="O11" s="859">
        <f>+F10</f>
        <v>78554.621590037714</v>
      </c>
      <c r="P11" s="858">
        <f t="shared" si="0"/>
        <v>0</v>
      </c>
      <c r="Q11" s="723"/>
      <c r="R11" s="16"/>
      <c r="S11" s="16"/>
      <c r="T11" s="16"/>
    </row>
    <row r="12" spans="1:20" ht="19.5" customHeight="1">
      <c r="B12" s="28" t="s">
        <v>2</v>
      </c>
      <c r="C12" s="86">
        <f>+K12</f>
        <v>45474.270977101391</v>
      </c>
      <c r="D12" s="86">
        <f>+L12</f>
        <v>243021.80935915656</v>
      </c>
      <c r="E12" s="446">
        <f>+M12</f>
        <v>94573.786802629038</v>
      </c>
      <c r="F12" s="442">
        <f>SUM(C12:E12)</f>
        <v>383069.86713888694</v>
      </c>
      <c r="G12" s="79">
        <f>(F12/F$57)*100</f>
        <v>8.3602354275597826</v>
      </c>
      <c r="I12" s="486"/>
      <c r="J12" s="731" t="s">
        <v>2</v>
      </c>
      <c r="K12" s="732">
        <v>45474.270977101391</v>
      </c>
      <c r="L12" s="732">
        <v>243021.80935915656</v>
      </c>
      <c r="M12" s="732">
        <v>94573.786802629038</v>
      </c>
      <c r="N12" s="732">
        <v>383069.86713888572</v>
      </c>
      <c r="O12" s="859">
        <f>+F12</f>
        <v>383069.86713888694</v>
      </c>
      <c r="P12" s="858">
        <f t="shared" si="0"/>
        <v>-1.2223608791828156E-9</v>
      </c>
      <c r="Q12" s="723"/>
      <c r="R12" s="16"/>
      <c r="S12" s="16"/>
      <c r="T12" s="16"/>
    </row>
    <row r="13" spans="1:20" ht="19.5" customHeight="1">
      <c r="B13" s="29"/>
      <c r="C13" s="81">
        <f>+C12/E12</f>
        <v>0.48083377555774537</v>
      </c>
      <c r="D13" s="81">
        <f>D12/$F12</f>
        <v>0.63440596665632765</v>
      </c>
      <c r="E13" s="430">
        <f>E12/$F12</f>
        <v>0.24688391052262038</v>
      </c>
      <c r="F13" s="443"/>
      <c r="G13" s="82"/>
      <c r="J13" s="731" t="s">
        <v>3</v>
      </c>
      <c r="K13" s="732">
        <v>12266.000072183324</v>
      </c>
      <c r="L13" s="732">
        <v>9754.3708992822576</v>
      </c>
      <c r="M13" s="732">
        <v>17958.502290375647</v>
      </c>
      <c r="N13" s="732">
        <v>39978.873261841174</v>
      </c>
      <c r="O13" s="859">
        <f>+F14</f>
        <v>39978.873261841232</v>
      </c>
      <c r="P13" s="858">
        <f t="shared" si="0"/>
        <v>-5.8207660913467407E-11</v>
      </c>
      <c r="Q13" s="723"/>
      <c r="R13" s="16"/>
      <c r="S13" s="16"/>
      <c r="T13" s="16"/>
    </row>
    <row r="14" spans="1:20" ht="19.5" customHeight="1">
      <c r="B14" s="28" t="s">
        <v>3</v>
      </c>
      <c r="C14" s="86">
        <f>+K13</f>
        <v>12266.000072183324</v>
      </c>
      <c r="D14" s="86">
        <f>+L13</f>
        <v>9754.3708992822576</v>
      </c>
      <c r="E14" s="446">
        <f>+M13</f>
        <v>17958.502290375647</v>
      </c>
      <c r="F14" s="442">
        <f>SUM(C14:E14)</f>
        <v>39978.873261841232</v>
      </c>
      <c r="G14" s="79">
        <f>(F14/F$57)*100</f>
        <v>0.87251131260707382</v>
      </c>
      <c r="I14" s="486"/>
      <c r="J14" s="731" t="s">
        <v>4</v>
      </c>
      <c r="K14" s="732">
        <v>14930.63425445939</v>
      </c>
      <c r="L14" s="732">
        <v>40227.007194346319</v>
      </c>
      <c r="M14" s="732">
        <v>30675.663723718833</v>
      </c>
      <c r="N14" s="732">
        <v>85833.305172525099</v>
      </c>
      <c r="O14" s="859">
        <f>+F16</f>
        <v>85833.305172524531</v>
      </c>
      <c r="P14" s="858">
        <f t="shared" si="0"/>
        <v>5.6752469390630722E-10</v>
      </c>
      <c r="Q14" s="723"/>
      <c r="R14" s="16"/>
      <c r="S14" s="16"/>
      <c r="T14" s="16"/>
    </row>
    <row r="15" spans="1:20" ht="19.5" customHeight="1">
      <c r="B15" s="29"/>
      <c r="C15" s="81">
        <f>+C14/E14</f>
        <v>0.68301910002578226</v>
      </c>
      <c r="D15" s="81">
        <f>D14/$F14</f>
        <v>0.2439881393203881</v>
      </c>
      <c r="E15" s="430">
        <f>E14/$F14</f>
        <v>0.44919981042878859</v>
      </c>
      <c r="F15" s="443"/>
      <c r="G15" s="82"/>
      <c r="J15" s="731" t="s">
        <v>39</v>
      </c>
      <c r="K15" s="732">
        <v>44032.910893684952</v>
      </c>
      <c r="L15" s="732">
        <v>68213.018595368732</v>
      </c>
      <c r="M15" s="732">
        <v>72075.534397113137</v>
      </c>
      <c r="N15" s="732">
        <v>184321.46388616748</v>
      </c>
      <c r="O15" s="859">
        <f>+F18</f>
        <v>184321.46388616681</v>
      </c>
      <c r="P15" s="858">
        <f t="shared" si="0"/>
        <v>6.6938810050487518E-10</v>
      </c>
      <c r="Q15" s="723"/>
      <c r="R15" s="16"/>
      <c r="S15" s="16"/>
      <c r="T15" s="16"/>
    </row>
    <row r="16" spans="1:20" ht="19.5" customHeight="1">
      <c r="B16" s="28" t="s">
        <v>4</v>
      </c>
      <c r="C16" s="86">
        <f>+K14</f>
        <v>14930.63425445939</v>
      </c>
      <c r="D16" s="86">
        <f>+L14</f>
        <v>40227.007194346319</v>
      </c>
      <c r="E16" s="446">
        <f>+M14</f>
        <v>30675.663723718833</v>
      </c>
      <c r="F16" s="442">
        <f>SUM(C16:E16)</f>
        <v>85833.305172524531</v>
      </c>
      <c r="G16" s="79">
        <f>(F16/F$57)*100</f>
        <v>1.8732526369862434</v>
      </c>
      <c r="I16" s="486"/>
      <c r="J16" s="731" t="s">
        <v>5</v>
      </c>
      <c r="K16" s="732">
        <v>30630.771374495187</v>
      </c>
      <c r="L16" s="732">
        <v>121811.38566261345</v>
      </c>
      <c r="M16" s="732">
        <v>47249.822048968155</v>
      </c>
      <c r="N16" s="732">
        <v>199691.97908607635</v>
      </c>
      <c r="O16" s="859">
        <f>+F20</f>
        <v>199691.97908607678</v>
      </c>
      <c r="P16" s="858">
        <f t="shared" si="0"/>
        <v>-4.3655745685100555E-10</v>
      </c>
      <c r="Q16" s="723"/>
      <c r="R16" s="16"/>
      <c r="S16" s="16"/>
      <c r="T16" s="16"/>
    </row>
    <row r="17" spans="2:20" ht="19.5" customHeight="1">
      <c r="B17" s="29"/>
      <c r="C17" s="81">
        <f>+C16/E16</f>
        <v>0.48672571159119937</v>
      </c>
      <c r="D17" s="81">
        <f>D16/$F16</f>
        <v>0.46866431525024266</v>
      </c>
      <c r="E17" s="430">
        <f>E16/$F16</f>
        <v>0.35738649073411416</v>
      </c>
      <c r="F17" s="443"/>
      <c r="G17" s="82"/>
      <c r="J17" s="731" t="s">
        <v>6</v>
      </c>
      <c r="K17" s="732">
        <v>5136.0206254300874</v>
      </c>
      <c r="L17" s="732">
        <v>7383.1719421705047</v>
      </c>
      <c r="M17" s="732">
        <v>5323.9488266646013</v>
      </c>
      <c r="N17" s="732">
        <v>17843.141394265102</v>
      </c>
      <c r="O17" s="859">
        <f>+F22</f>
        <v>17843.141394265193</v>
      </c>
      <c r="P17" s="858">
        <f t="shared" si="0"/>
        <v>-9.0949470177292824E-11</v>
      </c>
      <c r="Q17" s="723"/>
      <c r="R17" s="16"/>
      <c r="S17" s="16"/>
      <c r="T17" s="16"/>
    </row>
    <row r="18" spans="2:20" ht="19.5" customHeight="1">
      <c r="B18" s="28" t="s">
        <v>39</v>
      </c>
      <c r="C18" s="86">
        <f>+K15</f>
        <v>44032.910893684952</v>
      </c>
      <c r="D18" s="86">
        <f>+L15</f>
        <v>68213.018595368732</v>
      </c>
      <c r="E18" s="446">
        <f>+M15</f>
        <v>72075.534397113137</v>
      </c>
      <c r="F18" s="442">
        <f>SUM(C18:E18)</f>
        <v>184321.46388616681</v>
      </c>
      <c r="G18" s="79">
        <f>(F18/F$57)*100</f>
        <v>4.0226887172049839</v>
      </c>
      <c r="I18" s="486"/>
      <c r="J18" s="731" t="s">
        <v>61</v>
      </c>
      <c r="K18" s="732">
        <v>13533.389997003238</v>
      </c>
      <c r="L18" s="732">
        <v>1853.8678900180053</v>
      </c>
      <c r="M18" s="732">
        <v>21892.303142069271</v>
      </c>
      <c r="N18" s="732">
        <v>37279.561029090597</v>
      </c>
      <c r="O18" s="859">
        <f>+F24</f>
        <v>37279.561029090517</v>
      </c>
      <c r="P18" s="858">
        <f t="shared" si="0"/>
        <v>8.0035533756017685E-11</v>
      </c>
      <c r="Q18" s="723"/>
      <c r="R18" s="16"/>
      <c r="S18" s="16"/>
      <c r="T18" s="16"/>
    </row>
    <row r="19" spans="2:20" ht="19.5" customHeight="1">
      <c r="B19" s="29"/>
      <c r="C19" s="81">
        <f>+C18/E18</f>
        <v>0.6109272898495306</v>
      </c>
      <c r="D19" s="81">
        <f>D18/$F18</f>
        <v>0.37007637177564795</v>
      </c>
      <c r="E19" s="430">
        <f>E18/$F18</f>
        <v>0.39103169472235488</v>
      </c>
      <c r="F19" s="443"/>
      <c r="G19" s="82"/>
      <c r="J19" s="731" t="s">
        <v>8</v>
      </c>
      <c r="K19" s="732">
        <v>34996.849710648727</v>
      </c>
      <c r="L19" s="732">
        <v>132413.18766649193</v>
      </c>
      <c r="M19" s="732">
        <v>54452.186380750507</v>
      </c>
      <c r="N19" s="732">
        <v>221862.22375789189</v>
      </c>
      <c r="O19" s="859">
        <f>+F26</f>
        <v>221862.22375789116</v>
      </c>
      <c r="P19" s="858">
        <f t="shared" si="0"/>
        <v>7.2759576141834259E-10</v>
      </c>
      <c r="Q19" s="723"/>
      <c r="R19" s="16"/>
      <c r="S19" s="16"/>
      <c r="T19" s="16"/>
    </row>
    <row r="20" spans="2:20" ht="19.5" customHeight="1">
      <c r="B20" s="28" t="s">
        <v>5</v>
      </c>
      <c r="C20" s="86">
        <f>+K16</f>
        <v>30630.771374495187</v>
      </c>
      <c r="D20" s="86">
        <f>+L16</f>
        <v>121811.38566261345</v>
      </c>
      <c r="E20" s="446">
        <f>+M16</f>
        <v>47249.822048968155</v>
      </c>
      <c r="F20" s="442">
        <f>SUM(C20:E20)</f>
        <v>199691.97908607678</v>
      </c>
      <c r="G20" s="79">
        <f>(F20/F$57)*100</f>
        <v>4.3581396015929847</v>
      </c>
      <c r="I20" s="486"/>
      <c r="J20" s="731" t="s">
        <v>47</v>
      </c>
      <c r="K20" s="732">
        <v>32868.882165773073</v>
      </c>
      <c r="L20" s="732">
        <v>69672.322041896492</v>
      </c>
      <c r="M20" s="732">
        <v>48198.680807013072</v>
      </c>
      <c r="N20" s="732">
        <v>150739.88501468251</v>
      </c>
      <c r="O20" s="859">
        <f>+F28</f>
        <v>150739.88501468263</v>
      </c>
      <c r="P20" s="858">
        <f t="shared" si="0"/>
        <v>0</v>
      </c>
      <c r="Q20" s="723"/>
      <c r="R20" s="16"/>
      <c r="S20" s="16"/>
      <c r="T20" s="16"/>
    </row>
    <row r="21" spans="2:20" ht="19.5" customHeight="1">
      <c r="B21" s="29"/>
      <c r="C21" s="81">
        <f>+C20/E20</f>
        <v>0.64827273513856765</v>
      </c>
      <c r="D21" s="81">
        <f>D20/$F20</f>
        <v>0.60999638653541977</v>
      </c>
      <c r="E21" s="430">
        <f>E20/$F20</f>
        <v>0.23661351980792991</v>
      </c>
      <c r="F21" s="443"/>
      <c r="G21" s="82"/>
      <c r="J21" s="731" t="s">
        <v>10</v>
      </c>
      <c r="K21" s="732">
        <v>50903.903327178268</v>
      </c>
      <c r="L21" s="732">
        <v>52470.498591458534</v>
      </c>
      <c r="M21" s="732">
        <v>81585.064946397135</v>
      </c>
      <c r="N21" s="732">
        <v>184959.46686503175</v>
      </c>
      <c r="O21" s="859">
        <f>+F30</f>
        <v>184959.46686503396</v>
      </c>
      <c r="P21" s="858">
        <f t="shared" si="0"/>
        <v>-2.2118911147117615E-9</v>
      </c>
      <c r="Q21" s="723"/>
      <c r="R21" s="16"/>
      <c r="S21" s="16"/>
      <c r="T21" s="16"/>
    </row>
    <row r="22" spans="2:20" ht="19.5" customHeight="1">
      <c r="B22" s="28" t="s">
        <v>6</v>
      </c>
      <c r="C22" s="86">
        <f>+K17</f>
        <v>5136.0206254300874</v>
      </c>
      <c r="D22" s="86">
        <f>+L17</f>
        <v>7383.1719421705047</v>
      </c>
      <c r="E22" s="446">
        <f>+M17</f>
        <v>5323.9488266646013</v>
      </c>
      <c r="F22" s="442">
        <f>SUM(C22:E22)</f>
        <v>17843.141394265193</v>
      </c>
      <c r="G22" s="79">
        <f>(F22/F$57)*100</f>
        <v>0.38941424429296018</v>
      </c>
      <c r="I22" s="486"/>
      <c r="J22" s="731" t="s">
        <v>11</v>
      </c>
      <c r="K22" s="732">
        <v>38162.767821653018</v>
      </c>
      <c r="L22" s="732">
        <v>22419.957461658443</v>
      </c>
      <c r="M22" s="732">
        <v>50944.424104922931</v>
      </c>
      <c r="N22" s="732">
        <v>111527.14938823415</v>
      </c>
      <c r="O22" s="859">
        <f>+F32</f>
        <v>111527.14938823439</v>
      </c>
      <c r="P22" s="858">
        <f t="shared" si="0"/>
        <v>-2.4738255888223648E-10</v>
      </c>
      <c r="Q22" s="723"/>
      <c r="R22" s="16"/>
      <c r="S22" s="16"/>
      <c r="T22" s="16"/>
    </row>
    <row r="23" spans="2:20" ht="19.5" customHeight="1">
      <c r="B23" s="29"/>
      <c r="C23" s="81">
        <f>+C22/E22</f>
        <v>0.96470135094212595</v>
      </c>
      <c r="D23" s="81">
        <f>D22/$F22</f>
        <v>0.41378206780020615</v>
      </c>
      <c r="E23" s="430">
        <f>E22/$F22</f>
        <v>0.29837508480293301</v>
      </c>
      <c r="F23" s="443"/>
      <c r="G23" s="82"/>
      <c r="J23" s="731" t="s">
        <v>12</v>
      </c>
      <c r="K23" s="732">
        <v>569510.13083888241</v>
      </c>
      <c r="L23" s="732">
        <v>420736.41795112373</v>
      </c>
      <c r="M23" s="732">
        <v>946581.39809014765</v>
      </c>
      <c r="N23" s="732">
        <v>1936827.9468801243</v>
      </c>
      <c r="O23" s="859">
        <f>+F34</f>
        <v>1936827.9468801538</v>
      </c>
      <c r="P23" s="858">
        <f t="shared" si="0"/>
        <v>-2.9569491744041443E-8</v>
      </c>
      <c r="Q23" s="723"/>
      <c r="R23" s="16"/>
      <c r="S23" s="16"/>
      <c r="T23" s="16"/>
    </row>
    <row r="24" spans="2:20" ht="19.5" customHeight="1">
      <c r="B24" s="28" t="s">
        <v>61</v>
      </c>
      <c r="C24" s="86">
        <f>+K18</f>
        <v>13533.389997003238</v>
      </c>
      <c r="D24" s="86">
        <f>+L18</f>
        <v>1853.8678900180053</v>
      </c>
      <c r="E24" s="446">
        <f>+M18</f>
        <v>21892.303142069271</v>
      </c>
      <c r="F24" s="442">
        <f>SUM(C24:E24)</f>
        <v>37279.561029090517</v>
      </c>
      <c r="G24" s="79">
        <f>(F24/F$57)*100</f>
        <v>0.81360068638936056</v>
      </c>
      <c r="I24" s="486"/>
      <c r="J24" s="731" t="s">
        <v>13</v>
      </c>
      <c r="K24" s="732">
        <v>17758.807387459743</v>
      </c>
      <c r="L24" s="732">
        <v>4405.2768667804094</v>
      </c>
      <c r="M24" s="732">
        <v>35665.512611960818</v>
      </c>
      <c r="N24" s="732">
        <v>57829.596866201005</v>
      </c>
      <c r="O24" s="859">
        <f>+F36</f>
        <v>57829.596866200969</v>
      </c>
      <c r="P24" s="858">
        <f t="shared" si="0"/>
        <v>0</v>
      </c>
      <c r="Q24" s="723"/>
      <c r="R24" s="16"/>
      <c r="S24" s="16"/>
      <c r="T24" s="16"/>
    </row>
    <row r="25" spans="2:20" ht="19.5" customHeight="1">
      <c r="B25" s="29"/>
      <c r="C25" s="81">
        <f>+C24/E24</f>
        <v>0.6181802759252335</v>
      </c>
      <c r="D25" s="81">
        <f>D24/$F24</f>
        <v>4.972880148914223E-2</v>
      </c>
      <c r="E25" s="430">
        <f>E24/$F24</f>
        <v>0.5872468059638889</v>
      </c>
      <c r="F25" s="443"/>
      <c r="G25" s="82"/>
      <c r="J25" s="731" t="s">
        <v>14</v>
      </c>
      <c r="K25" s="732">
        <v>9049.2535953776078</v>
      </c>
      <c r="L25" s="732">
        <v>2647.4706149971207</v>
      </c>
      <c r="M25" s="732">
        <v>9800.2054122073532</v>
      </c>
      <c r="N25" s="732">
        <v>21496.92962258208</v>
      </c>
      <c r="O25" s="859">
        <f>+F38</f>
        <v>21496.92962258208</v>
      </c>
      <c r="P25" s="858">
        <f t="shared" si="0"/>
        <v>0</v>
      </c>
      <c r="Q25" s="723"/>
      <c r="R25" s="16"/>
      <c r="S25" s="16"/>
      <c r="T25" s="16"/>
    </row>
    <row r="26" spans="2:20" ht="19.5" customHeight="1">
      <c r="B26" s="28" t="s">
        <v>8</v>
      </c>
      <c r="C26" s="86">
        <f>+K19</f>
        <v>34996.849710648727</v>
      </c>
      <c r="D26" s="86">
        <f>+L19</f>
        <v>132413.18766649193</v>
      </c>
      <c r="E26" s="446">
        <f>+M19</f>
        <v>54452.186380750507</v>
      </c>
      <c r="F26" s="442">
        <f>SUM(C26:E26)</f>
        <v>221862.22375789116</v>
      </c>
      <c r="G26" s="79">
        <f>(F26/F$57)*100</f>
        <v>4.8419898880363474</v>
      </c>
      <c r="I26" s="486"/>
      <c r="J26" s="731" t="s">
        <v>15</v>
      </c>
      <c r="K26" s="732">
        <v>7268.4152305659327</v>
      </c>
      <c r="L26" s="732">
        <v>152068.03482782081</v>
      </c>
      <c r="M26" s="732">
        <v>10938.142088817745</v>
      </c>
      <c r="N26" s="732">
        <v>170274.59214720444</v>
      </c>
      <c r="O26" s="859">
        <f>+F40</f>
        <v>170274.5921472045</v>
      </c>
      <c r="P26" s="858">
        <f t="shared" si="0"/>
        <v>0</v>
      </c>
      <c r="Q26" s="723"/>
      <c r="R26" s="16"/>
      <c r="S26" s="16"/>
      <c r="T26" s="16"/>
    </row>
    <row r="27" spans="2:20" ht="19.5" customHeight="1">
      <c r="B27" s="29"/>
      <c r="C27" s="81">
        <f>+C26/E26</f>
        <v>0.64270788808988077</v>
      </c>
      <c r="D27" s="81">
        <f>D26/$F26</f>
        <v>0.59682619881692356</v>
      </c>
      <c r="E27" s="430">
        <f>E26/$F26</f>
        <v>0.24543243756617111</v>
      </c>
      <c r="F27" s="443"/>
      <c r="G27" s="82"/>
      <c r="J27" s="731" t="s">
        <v>16</v>
      </c>
      <c r="K27" s="732">
        <v>6169.0365757600803</v>
      </c>
      <c r="L27" s="732">
        <v>55304.092607928171</v>
      </c>
      <c r="M27" s="732">
        <v>6786.6655892035342</v>
      </c>
      <c r="N27" s="732">
        <v>68259.794772891793</v>
      </c>
      <c r="O27" s="859">
        <f>+F42</f>
        <v>68259.794772891793</v>
      </c>
      <c r="P27" s="858">
        <f t="shared" si="0"/>
        <v>0</v>
      </c>
      <c r="Q27" s="723"/>
      <c r="R27" s="16"/>
      <c r="S27" s="16"/>
      <c r="T27" s="16"/>
    </row>
    <row r="28" spans="2:20" ht="19.5" customHeight="1">
      <c r="B28" s="28" t="s">
        <v>47</v>
      </c>
      <c r="C28" s="86">
        <f>+K20</f>
        <v>32868.882165773073</v>
      </c>
      <c r="D28" s="86">
        <f>+L20</f>
        <v>69672.322041896492</v>
      </c>
      <c r="E28" s="446">
        <f>+M20</f>
        <v>48198.680807013072</v>
      </c>
      <c r="F28" s="442">
        <f>SUM(C28:E28)</f>
        <v>150739.88501468263</v>
      </c>
      <c r="G28" s="79">
        <f>(F28/F$57)*100</f>
        <v>3.28979393878853</v>
      </c>
      <c r="I28" s="486"/>
      <c r="J28" s="731" t="s">
        <v>17</v>
      </c>
      <c r="K28" s="732">
        <v>52085.812300647478</v>
      </c>
      <c r="L28" s="732">
        <v>49658.284325565823</v>
      </c>
      <c r="M28" s="732">
        <v>80433.329307068925</v>
      </c>
      <c r="N28" s="732">
        <v>182177.42593328567</v>
      </c>
      <c r="O28" s="859">
        <f>+F44</f>
        <v>182177.42593328224</v>
      </c>
      <c r="P28" s="858">
        <f t="shared" si="0"/>
        <v>3.434251993894577E-9</v>
      </c>
      <c r="Q28" s="723"/>
      <c r="R28" s="16"/>
      <c r="S28" s="16"/>
      <c r="T28" s="16"/>
    </row>
    <row r="29" spans="2:20" ht="19.5" customHeight="1">
      <c r="B29" s="29"/>
      <c r="C29" s="81">
        <f>+C28/E28</f>
        <v>0.68194568016041091</v>
      </c>
      <c r="D29" s="81">
        <f>D28/$F28</f>
        <v>0.46220230322658229</v>
      </c>
      <c r="E29" s="430">
        <f>E28/$F28</f>
        <v>0.31974736349519134</v>
      </c>
      <c r="F29" s="443"/>
      <c r="G29" s="82"/>
      <c r="J29" s="731" t="s">
        <v>18</v>
      </c>
      <c r="K29" s="732">
        <v>21015.725208611108</v>
      </c>
      <c r="L29" s="732">
        <v>28348.474200241264</v>
      </c>
      <c r="M29" s="732">
        <v>25489.271428594828</v>
      </c>
      <c r="N29" s="732">
        <v>74853.470837446817</v>
      </c>
      <c r="O29" s="859">
        <f>+F46</f>
        <v>74853.470837447196</v>
      </c>
      <c r="P29" s="858">
        <f t="shared" si="0"/>
        <v>-3.7834979593753815E-10</v>
      </c>
      <c r="Q29" s="723"/>
      <c r="R29" s="16"/>
      <c r="S29" s="16"/>
      <c r="T29" s="16"/>
    </row>
    <row r="30" spans="2:20" ht="19.5" customHeight="1">
      <c r="B30" s="28" t="s">
        <v>10</v>
      </c>
      <c r="C30" s="86">
        <f>+K21</f>
        <v>50903.903327178268</v>
      </c>
      <c r="D30" s="86">
        <f>+L21</f>
        <v>52470.498591458534</v>
      </c>
      <c r="E30" s="446">
        <f>+M21</f>
        <v>81585.064946397135</v>
      </c>
      <c r="F30" s="442">
        <f>SUM(C30:E30)</f>
        <v>184959.46686503396</v>
      </c>
      <c r="G30" s="79">
        <f>(F30/F$57)*100</f>
        <v>4.0366126918225964</v>
      </c>
      <c r="I30" s="486"/>
      <c r="J30" s="731" t="s">
        <v>71</v>
      </c>
      <c r="K30" s="732">
        <v>22429.244106043647</v>
      </c>
      <c r="L30" s="732">
        <v>8340.6695335374025</v>
      </c>
      <c r="M30" s="732">
        <v>24864.953596692478</v>
      </c>
      <c r="N30" s="732">
        <v>55634.867236273443</v>
      </c>
      <c r="O30" s="859">
        <f>+F48</f>
        <v>55634.867236273523</v>
      </c>
      <c r="P30" s="858">
        <f t="shared" si="0"/>
        <v>-8.0035533756017685E-11</v>
      </c>
      <c r="Q30" s="723"/>
      <c r="R30" s="16"/>
      <c r="S30" s="16"/>
      <c r="T30" s="16"/>
    </row>
    <row r="31" spans="2:20" ht="19.5" customHeight="1">
      <c r="B31" s="29"/>
      <c r="C31" s="81">
        <f>+C30/E30</f>
        <v>0.62393654231473683</v>
      </c>
      <c r="D31" s="81">
        <f>D30/$F30</f>
        <v>0.28368647185681267</v>
      </c>
      <c r="E31" s="430">
        <f>E30/$F30</f>
        <v>0.44109699454275703</v>
      </c>
      <c r="F31" s="443"/>
      <c r="G31" s="82"/>
      <c r="J31" s="731" t="s">
        <v>20</v>
      </c>
      <c r="K31" s="732">
        <v>13145.66678552323</v>
      </c>
      <c r="L31" s="732">
        <v>6575.5393461860695</v>
      </c>
      <c r="M31" s="732">
        <v>21350.760790030301</v>
      </c>
      <c r="N31" s="732">
        <v>41071.966921739804</v>
      </c>
      <c r="O31" s="859">
        <f>+F50</f>
        <v>41071.9669217396</v>
      </c>
      <c r="P31" s="858">
        <f t="shared" si="0"/>
        <v>2.0372681319713593E-10</v>
      </c>
      <c r="Q31" s="723"/>
      <c r="R31" s="16"/>
      <c r="S31" s="16"/>
      <c r="T31" s="16"/>
    </row>
    <row r="32" spans="2:20" ht="19.5" customHeight="1">
      <c r="B32" s="28" t="s">
        <v>11</v>
      </c>
      <c r="C32" s="86">
        <f>+K22</f>
        <v>38162.767821653018</v>
      </c>
      <c r="D32" s="86">
        <f>+L22</f>
        <v>22419.957461658443</v>
      </c>
      <c r="E32" s="446">
        <f>+M22</f>
        <v>50944.424104922931</v>
      </c>
      <c r="F32" s="442">
        <f>SUM(C32:E32)</f>
        <v>111527.14938823439</v>
      </c>
      <c r="G32" s="79">
        <f>(F32/F$57)*100</f>
        <v>2.4340030512298645</v>
      </c>
      <c r="I32" s="486"/>
      <c r="J32" s="731" t="s">
        <v>21</v>
      </c>
      <c r="K32" s="732">
        <v>9301.3195519748879</v>
      </c>
      <c r="L32" s="732">
        <v>7124.7472223707173</v>
      </c>
      <c r="M32" s="732">
        <v>10201.563857864565</v>
      </c>
      <c r="N32" s="732">
        <v>26627.63063221017</v>
      </c>
      <c r="O32" s="859">
        <f>+F52</f>
        <v>26627.630632210174</v>
      </c>
      <c r="P32" s="858">
        <f t="shared" si="0"/>
        <v>0</v>
      </c>
      <c r="Q32" s="723"/>
      <c r="R32" s="16"/>
      <c r="S32" s="16"/>
      <c r="T32" s="16"/>
    </row>
    <row r="33" spans="2:16" ht="19.5" customHeight="1">
      <c r="B33" s="29"/>
      <c r="C33" s="81">
        <f>+C32/E32</f>
        <v>0.74910588336526551</v>
      </c>
      <c r="D33" s="81">
        <f>D32/$F32</f>
        <v>0.20102690317684788</v>
      </c>
      <c r="E33" s="430">
        <f>E32/$F32</f>
        <v>0.45678943991997467</v>
      </c>
      <c r="F33" s="443"/>
      <c r="G33" s="82"/>
      <c r="J33" s="731" t="s">
        <v>22</v>
      </c>
      <c r="K33" s="732">
        <v>20845.158281473574</v>
      </c>
      <c r="L33" s="732">
        <v>8253.919519980027</v>
      </c>
      <c r="M33" s="732">
        <v>26303.562831359231</v>
      </c>
      <c r="N33" s="732">
        <v>55402.64063281277</v>
      </c>
      <c r="O33" s="859">
        <f>+F54</f>
        <v>55402.640632812836</v>
      </c>
      <c r="P33" s="858">
        <f t="shared" si="0"/>
        <v>-6.5483618527650833E-11</v>
      </c>
    </row>
    <row r="34" spans="2:16" ht="19.5" customHeight="1">
      <c r="B34" s="28" t="s">
        <v>12</v>
      </c>
      <c r="C34" s="86">
        <f>+K23</f>
        <v>569510.13083888241</v>
      </c>
      <c r="D34" s="86">
        <f>+L23</f>
        <v>420736.41795112373</v>
      </c>
      <c r="E34" s="446">
        <f>+M23</f>
        <v>946581.39809014765</v>
      </c>
      <c r="F34" s="442">
        <f>SUM(C34:E34)</f>
        <v>1936827.9468801538</v>
      </c>
      <c r="G34" s="79">
        <f>(F34/F$57)*100</f>
        <v>42.269933000824103</v>
      </c>
      <c r="I34" s="486"/>
      <c r="J34" s="731" t="s">
        <v>54</v>
      </c>
      <c r="K34" s="732">
        <v>1104227.6773819525</v>
      </c>
      <c r="L34" s="732">
        <v>1694734.058557563</v>
      </c>
      <c r="M34" s="732">
        <v>1783084.6724198679</v>
      </c>
      <c r="N34" s="732">
        <v>4582046.4083591904</v>
      </c>
      <c r="O34" s="734"/>
    </row>
    <row r="35" spans="2:16" ht="19.5" customHeight="1">
      <c r="B35" s="29"/>
      <c r="C35" s="81">
        <f>+C34/E34</f>
        <v>0.60164940066215533</v>
      </c>
      <c r="D35" s="81">
        <f>D34/$F34</f>
        <v>0.21722962983307151</v>
      </c>
      <c r="E35" s="430">
        <f>E34/$F34</f>
        <v>0.48872766402142365</v>
      </c>
      <c r="F35" s="443"/>
      <c r="G35" s="82"/>
      <c r="K35" s="857">
        <f>+C57</f>
        <v>1104227.6773819127</v>
      </c>
      <c r="L35" s="857">
        <f t="shared" ref="L35:M35" si="1">+D57</f>
        <v>1694734.0585575679</v>
      </c>
      <c r="M35" s="857">
        <f t="shared" si="1"/>
        <v>1783084.6724198451</v>
      </c>
      <c r="N35" s="723">
        <f>SUM(K34:M34)</f>
        <v>4582046.4083593842</v>
      </c>
    </row>
    <row r="36" spans="2:16" ht="19.5" customHeight="1">
      <c r="B36" s="28" t="s">
        <v>13</v>
      </c>
      <c r="C36" s="86">
        <f>+K24</f>
        <v>17758.807387459743</v>
      </c>
      <c r="D36" s="86">
        <f>+L24</f>
        <v>4405.2768667804094</v>
      </c>
      <c r="E36" s="446">
        <f>+M24</f>
        <v>35665.512611960818</v>
      </c>
      <c r="F36" s="442">
        <f>SUM(C36:E36)</f>
        <v>57829.596866200969</v>
      </c>
      <c r="G36" s="79">
        <f>(F36/F$57)*100</f>
        <v>1.2620910334015534</v>
      </c>
      <c r="I36" s="486"/>
      <c r="K36" s="858">
        <f>+K34-K35</f>
        <v>3.9814040064811707E-8</v>
      </c>
      <c r="L36" s="858">
        <f t="shared" ref="L36:M36" si="2">+L34-L35</f>
        <v>-4.8894435167312622E-9</v>
      </c>
      <c r="M36" s="858">
        <f t="shared" si="2"/>
        <v>2.2817403078079224E-8</v>
      </c>
      <c r="N36" s="723">
        <f>+N34-N35</f>
        <v>-1.9371509552001953E-7</v>
      </c>
    </row>
    <row r="37" spans="2:16" ht="19.5" customHeight="1">
      <c r="B37" s="29"/>
      <c r="C37" s="81">
        <f>+C36/E36</f>
        <v>0.49792659874750078</v>
      </c>
      <c r="D37" s="81">
        <f>D36/$F36</f>
        <v>7.6176855892196499E-2</v>
      </c>
      <c r="E37" s="430">
        <f>E36/$F36</f>
        <v>0.61673458825036098</v>
      </c>
      <c r="F37" s="443"/>
      <c r="G37" s="82"/>
    </row>
    <row r="38" spans="2:16" ht="19.5" customHeight="1">
      <c r="B38" s="28" t="s">
        <v>14</v>
      </c>
      <c r="C38" s="86">
        <f>+K25</f>
        <v>9049.2535953776078</v>
      </c>
      <c r="D38" s="86">
        <f>+L25</f>
        <v>2647.4706149971207</v>
      </c>
      <c r="E38" s="446">
        <f>+M25</f>
        <v>9800.2054122073532</v>
      </c>
      <c r="F38" s="442">
        <f>SUM(C38:E38)</f>
        <v>21496.92962258208</v>
      </c>
      <c r="G38" s="79">
        <f>(F38/F$57)*100</f>
        <v>0.46915565026499584</v>
      </c>
      <c r="I38" s="486"/>
    </row>
    <row r="39" spans="2:16" ht="19.5" customHeight="1">
      <c r="B39" s="29"/>
      <c r="C39" s="81">
        <f>+C38/E38</f>
        <v>0.9233738697053897</v>
      </c>
      <c r="D39" s="81">
        <f>D38/$F38</f>
        <v>0.12315575579760971</v>
      </c>
      <c r="E39" s="430">
        <f>E38/$F38</f>
        <v>0.45588861220034138</v>
      </c>
      <c r="F39" s="443"/>
      <c r="G39" s="82"/>
    </row>
    <row r="40" spans="2:16" ht="19.5" customHeight="1">
      <c r="B40" s="28" t="s">
        <v>15</v>
      </c>
      <c r="C40" s="86">
        <f>+K26</f>
        <v>7268.4152305659327</v>
      </c>
      <c r="D40" s="86">
        <f>+L26</f>
        <v>152068.03482782081</v>
      </c>
      <c r="E40" s="446">
        <f>+M26</f>
        <v>10938.142088817745</v>
      </c>
      <c r="F40" s="442">
        <f>SUM(C40:E40)</f>
        <v>170274.5921472045</v>
      </c>
      <c r="G40" s="79">
        <f>(F40/F$57)*100</f>
        <v>3.7161254376769621</v>
      </c>
      <c r="I40" s="486"/>
    </row>
    <row r="41" spans="2:16" ht="19.5" customHeight="1">
      <c r="B41" s="29"/>
      <c r="C41" s="81">
        <f>+C40/E40</f>
        <v>0.66450181132649222</v>
      </c>
      <c r="D41" s="81">
        <f>D40/$F40</f>
        <v>0.89307531388098171</v>
      </c>
      <c r="E41" s="430">
        <f>E40/$F40</f>
        <v>6.4238251584602737E-2</v>
      </c>
      <c r="F41" s="443"/>
      <c r="G41" s="82"/>
    </row>
    <row r="42" spans="2:16" ht="19.5" customHeight="1">
      <c r="B42" s="28" t="s">
        <v>16</v>
      </c>
      <c r="C42" s="86">
        <f>+K27</f>
        <v>6169.0365757600803</v>
      </c>
      <c r="D42" s="86">
        <f>+L27</f>
        <v>55304.092607928171</v>
      </c>
      <c r="E42" s="446">
        <f>+M27</f>
        <v>6786.6655892035342</v>
      </c>
      <c r="F42" s="442">
        <f>SUM(C42:E42)</f>
        <v>68259.794772891793</v>
      </c>
      <c r="G42" s="79">
        <f>(F42/F$57)*100</f>
        <v>1.4897229030321693</v>
      </c>
      <c r="I42" s="486"/>
    </row>
    <row r="43" spans="2:16" ht="19.5" customHeight="1">
      <c r="B43" s="29"/>
      <c r="C43" s="81">
        <f>+C42/E42</f>
        <v>0.90899374584980286</v>
      </c>
      <c r="D43" s="81">
        <f>D42/$F42</f>
        <v>0.81020010083433835</v>
      </c>
      <c r="E43" s="430">
        <f>E42/$F42</f>
        <v>9.9424054991427285E-2</v>
      </c>
      <c r="F43" s="443"/>
      <c r="G43" s="82"/>
    </row>
    <row r="44" spans="2:16" ht="19.5" customHeight="1">
      <c r="B44" s="28" t="s">
        <v>17</v>
      </c>
      <c r="C44" s="86">
        <f>+K28</f>
        <v>52085.812300647478</v>
      </c>
      <c r="D44" s="86">
        <f>+L28</f>
        <v>49658.284325565823</v>
      </c>
      <c r="E44" s="446">
        <f>+M28</f>
        <v>80433.329307068925</v>
      </c>
      <c r="F44" s="442">
        <f>SUM(C44:E44)</f>
        <v>182177.42593328224</v>
      </c>
      <c r="G44" s="79">
        <f>(F44/F$57)*100</f>
        <v>3.9758965688545644</v>
      </c>
      <c r="I44" s="486"/>
    </row>
    <row r="45" spans="2:16" ht="19.5" customHeight="1">
      <c r="B45" s="29"/>
      <c r="C45" s="81">
        <f>+C44/E44</f>
        <v>0.64756504236944334</v>
      </c>
      <c r="D45" s="81">
        <f>D44/$F44</f>
        <v>0.27258198468427081</v>
      </c>
      <c r="E45" s="430">
        <f>E44/$F44</f>
        <v>0.44151095502098897</v>
      </c>
      <c r="F45" s="443"/>
      <c r="G45" s="82"/>
    </row>
    <row r="46" spans="2:16" ht="19.5" customHeight="1">
      <c r="B46" s="28" t="s">
        <v>18</v>
      </c>
      <c r="C46" s="86">
        <f>+K29</f>
        <v>21015.725208611108</v>
      </c>
      <c r="D46" s="86">
        <f>+L29</f>
        <v>28348.474200241264</v>
      </c>
      <c r="E46" s="446">
        <f>+M29</f>
        <v>25489.271428594828</v>
      </c>
      <c r="F46" s="442">
        <f>SUM(C46:E46)</f>
        <v>74853.470837447196</v>
      </c>
      <c r="G46" s="79">
        <f>(F46/F$57)*100</f>
        <v>1.633625331705221</v>
      </c>
      <c r="I46" s="486"/>
    </row>
    <row r="47" spans="2:16" ht="19.5" customHeight="1">
      <c r="B47" s="29"/>
      <c r="C47" s="81">
        <f>+C46/E46</f>
        <v>0.82449297413165257</v>
      </c>
      <c r="D47" s="81">
        <f>D46/$F46</f>
        <v>0.37871956882003766</v>
      </c>
      <c r="E47" s="430">
        <f>E46/$F46</f>
        <v>0.3405222382265703</v>
      </c>
      <c r="F47" s="443"/>
      <c r="G47" s="82"/>
    </row>
    <row r="48" spans="2:16" ht="19.5" customHeight="1">
      <c r="B48" s="28" t="s">
        <v>71</v>
      </c>
      <c r="C48" s="86">
        <f>+K30</f>
        <v>22429.244106043647</v>
      </c>
      <c r="D48" s="86">
        <f>+L30</f>
        <v>8340.6695335374025</v>
      </c>
      <c r="E48" s="446">
        <f>+M30</f>
        <v>24864.953596692478</v>
      </c>
      <c r="F48" s="442">
        <f>SUM(C48:E48)</f>
        <v>55634.867236273523</v>
      </c>
      <c r="G48" s="79">
        <f>(F48/F$57)*100</f>
        <v>1.2141925741907635</v>
      </c>
      <c r="I48" s="486"/>
    </row>
    <row r="49" spans="2:14" ht="19.5" customHeight="1">
      <c r="B49" s="29"/>
      <c r="C49" s="81">
        <f>+C48/E48</f>
        <v>0.90204246787845088</v>
      </c>
      <c r="D49" s="81">
        <f>D48/$F48</f>
        <v>0.14991802709109994</v>
      </c>
      <c r="E49" s="430">
        <f>E48/$F48</f>
        <v>0.44693112128936135</v>
      </c>
      <c r="F49" s="443"/>
      <c r="G49" s="82"/>
    </row>
    <row r="50" spans="2:14" ht="19.5" customHeight="1">
      <c r="B50" s="28" t="s">
        <v>20</v>
      </c>
      <c r="C50" s="86">
        <f>+K31</f>
        <v>13145.66678552323</v>
      </c>
      <c r="D50" s="86">
        <f>+L31</f>
        <v>6575.5393461860695</v>
      </c>
      <c r="E50" s="446">
        <f>+M31</f>
        <v>21350.760790030301</v>
      </c>
      <c r="F50" s="442">
        <f>SUM(C50:E50)</f>
        <v>41071.9669217396</v>
      </c>
      <c r="G50" s="79">
        <f>(F50/F$57)*100</f>
        <v>0.89636732720142986</v>
      </c>
      <c r="I50" s="486"/>
    </row>
    <row r="51" spans="2:14" ht="19.5" customHeight="1">
      <c r="B51" s="29"/>
      <c r="C51" s="81">
        <f>+C50/E50</f>
        <v>0.61570015770405595</v>
      </c>
      <c r="D51" s="81">
        <f>D50/$F50</f>
        <v>0.1600979899189002</v>
      </c>
      <c r="E51" s="430">
        <f>E50/$F50</f>
        <v>0.51983779668290575</v>
      </c>
      <c r="F51" s="443"/>
      <c r="G51" s="82"/>
    </row>
    <row r="52" spans="2:14" ht="19.5" customHeight="1">
      <c r="B52" s="28" t="s">
        <v>21</v>
      </c>
      <c r="C52" s="86">
        <f>+K32</f>
        <v>9301.3195519748879</v>
      </c>
      <c r="D52" s="86">
        <f>+L32</f>
        <v>7124.7472223707173</v>
      </c>
      <c r="E52" s="446">
        <f>+M32</f>
        <v>10201.563857864565</v>
      </c>
      <c r="F52" s="442">
        <f>SUM(C52:E52)</f>
        <v>26627.630632210174</v>
      </c>
      <c r="G52" s="79">
        <f>(F52/F$57)*100</f>
        <v>0.58112965821628637</v>
      </c>
      <c r="I52" s="486"/>
    </row>
    <row r="53" spans="2:14" ht="19.5" customHeight="1">
      <c r="B53" s="29"/>
      <c r="C53" s="81">
        <f>+C52/E52</f>
        <v>0.91175428410462156</v>
      </c>
      <c r="D53" s="81">
        <f>D52/$F52</f>
        <v>0.26756970309450856</v>
      </c>
      <c r="E53" s="430">
        <f>E52/$F52</f>
        <v>0.38311947460786167</v>
      </c>
      <c r="F53" s="443"/>
      <c r="G53" s="82"/>
    </row>
    <row r="54" spans="2:14" ht="19.5" customHeight="1">
      <c r="B54" s="28" t="s">
        <v>22</v>
      </c>
      <c r="C54" s="86">
        <f>+K33</f>
        <v>20845.158281473574</v>
      </c>
      <c r="D54" s="86">
        <f>+L33</f>
        <v>8253.919519980027</v>
      </c>
      <c r="E54" s="446">
        <f>+M33</f>
        <v>26303.562831359231</v>
      </c>
      <c r="F54" s="442">
        <f>SUM(C54:E54)</f>
        <v>55402.640632812836</v>
      </c>
      <c r="G54" s="79">
        <f>(F54/F$57)*100</f>
        <v>1.2091243888699641</v>
      </c>
      <c r="I54" s="486"/>
    </row>
    <row r="55" spans="2:14" ht="19.5" customHeight="1" thickBot="1">
      <c r="B55" s="30"/>
      <c r="C55" s="188">
        <f>C54/$F54</f>
        <v>0.3762484611451497</v>
      </c>
      <c r="D55" s="188">
        <f>D54/$F54</f>
        <v>0.14898061582811181</v>
      </c>
      <c r="E55" s="189">
        <f>E54/$F54</f>
        <v>0.4747709230267384</v>
      </c>
      <c r="F55" s="84"/>
      <c r="G55" s="85"/>
    </row>
    <row r="56" spans="2:14" ht="12.75" customHeight="1" thickTop="1">
      <c r="B56" s="28"/>
      <c r="C56" s="199"/>
      <c r="D56" s="199"/>
      <c r="E56" s="200"/>
      <c r="F56" s="201"/>
      <c r="G56" s="79"/>
    </row>
    <row r="57" spans="2:14" ht="19.5" customHeight="1">
      <c r="B57" s="87" t="s">
        <v>95</v>
      </c>
      <c r="C57" s="202">
        <f>SUM(C6,C8,C10,C12,C14,C16,C18,C20,C22,C24,C26,C28,C30,C32,C34,C36,C38,C40,C42,C44,C46,C48,C50,C52,C54)</f>
        <v>1104227.6773819127</v>
      </c>
      <c r="D57" s="202">
        <f>SUM(D6,D8,D10,D12,D14,D16,D18,D20,D22,D24,D26,D28,D30,D32,D34,D36,D38,D40,D42,D44,D46,D48,D50,D52,D54)</f>
        <v>1694734.0585575679</v>
      </c>
      <c r="E57" s="203">
        <f>SUM(E6,E8,E10,E12,E14,E16,E18,E20,E22,E24,E26,E28,E30,E32,E34,E36,E38,E40,E42,E44,E46,E48,E50,E52,E54)</f>
        <v>1783084.6724198451</v>
      </c>
      <c r="F57" s="204">
        <f>SUM(F6,F8,F10,F12,F14,F16,F18,F20,F22,F24,F26,F28,F30,F32,F34,F36,F38,F40,F42,F44,F46,F48,F50,F52,F54)</f>
        <v>4582046.4083593255</v>
      </c>
      <c r="G57" s="79">
        <f>(F57/F$57)*100</f>
        <v>100</v>
      </c>
      <c r="I57" s="486"/>
    </row>
    <row r="58" spans="2:14" ht="19.5" customHeight="1" thickBot="1">
      <c r="B58" s="32"/>
      <c r="C58" s="185">
        <f>C57/$F57</f>
        <v>0.24099006840423928</v>
      </c>
      <c r="D58" s="185">
        <f>D57/$F57</f>
        <v>0.3698640099903297</v>
      </c>
      <c r="E58" s="186">
        <f>E57/$F57</f>
        <v>0.3891459216054311</v>
      </c>
      <c r="F58" s="6"/>
      <c r="G58" s="33"/>
    </row>
    <row r="59" spans="2:14">
      <c r="B59" s="10"/>
      <c r="C59" s="10"/>
      <c r="D59" s="10"/>
      <c r="E59" s="10"/>
      <c r="F59" s="10"/>
      <c r="G59" s="10"/>
    </row>
    <row r="60" spans="2:14">
      <c r="B60" s="10"/>
      <c r="C60" s="10"/>
      <c r="D60" s="10"/>
      <c r="E60" s="10"/>
      <c r="F60" s="10"/>
      <c r="G60" s="10"/>
    </row>
    <row r="61" spans="2:14">
      <c r="B61" s="10"/>
      <c r="C61" s="10"/>
      <c r="D61" s="10"/>
      <c r="E61" s="10"/>
      <c r="F61" s="10"/>
      <c r="G61" s="10"/>
    </row>
    <row r="62" spans="2:14">
      <c r="B62" s="10"/>
      <c r="C62" s="10"/>
      <c r="D62" s="10"/>
      <c r="E62" s="10"/>
      <c r="F62" s="10"/>
      <c r="G62" s="10"/>
    </row>
    <row r="63" spans="2:14">
      <c r="B63" s="10"/>
      <c r="C63" s="10"/>
      <c r="D63" s="10"/>
      <c r="E63" s="10"/>
      <c r="F63" s="10"/>
      <c r="G63" s="10"/>
      <c r="J63" s="471"/>
      <c r="K63" s="486">
        <f>MAX(E6,E8,E10,E12,E14,E16,E18,E20,E22,E24,E26,E28,E30,E32,E34,E36,E38,E40,E42,E44,E46,E48,E50,E52,E54)</f>
        <v>946581.39809014765</v>
      </c>
      <c r="L63" s="471"/>
      <c r="M63" s="471"/>
      <c r="N63" s="471"/>
    </row>
    <row r="64" spans="2:14">
      <c r="B64" s="10"/>
      <c r="C64" s="10"/>
      <c r="D64" s="10"/>
      <c r="E64" s="10"/>
      <c r="F64" s="10"/>
      <c r="G64" s="10"/>
      <c r="J64" s="471"/>
      <c r="K64" s="471"/>
      <c r="L64" s="471"/>
      <c r="M64" s="471"/>
      <c r="N64" s="471"/>
    </row>
    <row r="65" spans="2:20">
      <c r="B65" s="10"/>
      <c r="C65" s="10"/>
      <c r="D65" s="10"/>
      <c r="E65" s="10"/>
      <c r="F65" s="10"/>
      <c r="G65" s="10"/>
      <c r="J65" s="486" t="s">
        <v>91</v>
      </c>
      <c r="K65" s="721" t="s">
        <v>93</v>
      </c>
      <c r="L65" s="721" t="s">
        <v>92</v>
      </c>
      <c r="M65" s="721" t="s">
        <v>94</v>
      </c>
      <c r="N65" s="471" t="s">
        <v>95</v>
      </c>
    </row>
    <row r="66" spans="2:20">
      <c r="B66" s="10"/>
      <c r="C66" s="10"/>
      <c r="D66" s="10"/>
      <c r="E66" s="10"/>
      <c r="F66" s="10"/>
      <c r="G66" s="10"/>
      <c r="J66" s="486" t="s">
        <v>12</v>
      </c>
      <c r="K66" s="733">
        <v>569510.13083888241</v>
      </c>
      <c r="L66" s="733">
        <v>420736.41795112373</v>
      </c>
      <c r="M66" s="733">
        <v>946581.39809014765</v>
      </c>
      <c r="N66" s="733">
        <v>1936827.9468801243</v>
      </c>
      <c r="P66" s="708" t="s">
        <v>12</v>
      </c>
      <c r="Q66" s="708">
        <v>569510.13083888241</v>
      </c>
      <c r="R66">
        <v>420736.41795112373</v>
      </c>
      <c r="S66">
        <v>946581.39809014765</v>
      </c>
      <c r="T66">
        <v>1936827.9468801243</v>
      </c>
    </row>
    <row r="67" spans="2:20">
      <c r="B67" s="10"/>
      <c r="C67" s="10"/>
      <c r="D67" s="10"/>
      <c r="E67" s="10"/>
      <c r="F67" s="10"/>
      <c r="G67" s="10"/>
      <c r="H67" s="68"/>
      <c r="J67" s="486" t="s">
        <v>2</v>
      </c>
      <c r="K67" s="733">
        <v>45474.270977101391</v>
      </c>
      <c r="L67" s="733">
        <v>243021.80935915656</v>
      </c>
      <c r="M67" s="733">
        <v>94573.786802629038</v>
      </c>
      <c r="N67" s="733">
        <v>383069.86713888572</v>
      </c>
      <c r="P67" s="724" t="s">
        <v>2</v>
      </c>
      <c r="Q67" s="724">
        <v>45474.270977101391</v>
      </c>
      <c r="R67" s="860">
        <v>243021.80935915656</v>
      </c>
      <c r="S67" s="860">
        <v>94573.786802629038</v>
      </c>
      <c r="T67">
        <v>383069.86713888572</v>
      </c>
    </row>
    <row r="68" spans="2:20">
      <c r="B68" s="10"/>
      <c r="C68" s="10"/>
      <c r="D68" s="10"/>
      <c r="E68" s="10"/>
      <c r="F68" s="10"/>
      <c r="G68" s="10"/>
      <c r="J68" s="486" t="s">
        <v>8</v>
      </c>
      <c r="K68" s="733">
        <v>34996.849710648727</v>
      </c>
      <c r="L68" s="733">
        <v>132413.18766649193</v>
      </c>
      <c r="M68" s="733">
        <v>54452.186380750507</v>
      </c>
      <c r="N68" s="733">
        <v>221862.22375789189</v>
      </c>
      <c r="P68" s="708" t="s">
        <v>8</v>
      </c>
      <c r="Q68" s="708">
        <v>34996.849710648727</v>
      </c>
      <c r="R68">
        <v>132413.18766649193</v>
      </c>
      <c r="S68">
        <v>54452.186380750507</v>
      </c>
      <c r="T68">
        <v>221862.22375789189</v>
      </c>
    </row>
    <row r="69" spans="2:20">
      <c r="B69" s="10"/>
      <c r="C69" s="10"/>
      <c r="D69" s="10"/>
      <c r="E69" s="10"/>
      <c r="F69" s="10"/>
      <c r="G69" s="10"/>
      <c r="J69" s="486" t="s">
        <v>5</v>
      </c>
      <c r="K69" s="733">
        <v>30630.771374495187</v>
      </c>
      <c r="L69" s="733">
        <v>121811.38566261345</v>
      </c>
      <c r="M69" s="733">
        <v>47249.822048968155</v>
      </c>
      <c r="N69" s="733">
        <v>199691.97908607635</v>
      </c>
      <c r="P69" s="708" t="s">
        <v>5</v>
      </c>
      <c r="Q69" s="708">
        <v>30630.771374495187</v>
      </c>
      <c r="R69">
        <v>121811.38566261345</v>
      </c>
      <c r="S69">
        <v>47249.822048968155</v>
      </c>
      <c r="T69">
        <v>199691.97908607635</v>
      </c>
    </row>
    <row r="70" spans="2:20">
      <c r="B70" s="10"/>
      <c r="C70" s="10"/>
      <c r="D70" s="10"/>
      <c r="E70" s="10"/>
      <c r="F70" s="10"/>
      <c r="G70" s="10"/>
      <c r="J70" s="486" t="s">
        <v>10</v>
      </c>
      <c r="K70" s="733">
        <v>50903.903327178268</v>
      </c>
      <c r="L70" s="733">
        <v>52470.498591458534</v>
      </c>
      <c r="M70" s="733">
        <v>81585.064946397135</v>
      </c>
      <c r="N70" s="733">
        <v>184959.46686503175</v>
      </c>
      <c r="P70" s="708" t="s">
        <v>10</v>
      </c>
      <c r="Q70" s="708">
        <v>50903.903327178268</v>
      </c>
      <c r="R70">
        <v>52470.498591458534</v>
      </c>
      <c r="S70">
        <v>81585.064946397135</v>
      </c>
      <c r="T70">
        <v>184959.46686503175</v>
      </c>
    </row>
    <row r="71" spans="2:20">
      <c r="B71" s="10"/>
      <c r="C71" s="10"/>
      <c r="D71" s="10"/>
      <c r="E71" s="10"/>
      <c r="F71" s="10"/>
      <c r="G71" s="10"/>
      <c r="J71" s="486" t="s">
        <v>39</v>
      </c>
      <c r="K71" s="733">
        <v>44032.910893684952</v>
      </c>
      <c r="L71" s="733">
        <v>68213.018595368732</v>
      </c>
      <c r="M71" s="733">
        <v>72075.534397113137</v>
      </c>
      <c r="N71" s="733">
        <v>184321.46388616748</v>
      </c>
      <c r="P71" s="708" t="s">
        <v>39</v>
      </c>
      <c r="Q71" s="708">
        <v>44032.910893684952</v>
      </c>
      <c r="R71">
        <v>68213.018595368732</v>
      </c>
      <c r="S71">
        <v>72075.534397113137</v>
      </c>
      <c r="T71">
        <v>184321.46388616748</v>
      </c>
    </row>
    <row r="72" spans="2:20">
      <c r="B72" s="10"/>
      <c r="C72" s="10"/>
      <c r="D72" s="10"/>
      <c r="E72" s="10"/>
      <c r="F72" s="10"/>
      <c r="G72" s="10"/>
      <c r="J72" s="486" t="s">
        <v>48</v>
      </c>
      <c r="K72" s="733">
        <f>C57-SUM(K66:K71)</f>
        <v>328678.84025992174</v>
      </c>
      <c r="L72" s="733">
        <f>D57-SUM(L66:L71)</f>
        <v>656067.74073135492</v>
      </c>
      <c r="M72" s="733">
        <f>E57-SUM(M66:M71)</f>
        <v>486566.87975383946</v>
      </c>
      <c r="N72" s="733">
        <f>SUM(K72:M72)</f>
        <v>1471313.4607451162</v>
      </c>
      <c r="P72" s="708" t="s">
        <v>17</v>
      </c>
      <c r="Q72" s="708">
        <v>52085.812300647478</v>
      </c>
      <c r="R72">
        <v>49658.284325565823</v>
      </c>
      <c r="S72">
        <v>80433.329307068925</v>
      </c>
      <c r="T72">
        <v>182177.42593328567</v>
      </c>
    </row>
    <row r="73" spans="2:20">
      <c r="B73" s="10"/>
      <c r="C73" s="10"/>
      <c r="D73" s="10"/>
      <c r="E73" s="10"/>
      <c r="F73" s="10"/>
      <c r="G73" s="10"/>
      <c r="J73" s="486" t="s">
        <v>23</v>
      </c>
      <c r="K73" s="911">
        <f>SUM(K66:K72)</f>
        <v>1104227.6773819127</v>
      </c>
      <c r="L73" s="911">
        <f>SUM(L66:L72)</f>
        <v>1694734.0585575679</v>
      </c>
      <c r="M73" s="911">
        <f>SUM(M66:M72)</f>
        <v>1783084.6724198451</v>
      </c>
      <c r="N73" s="911">
        <f>SUM(K73:M73)</f>
        <v>4582046.4083593255</v>
      </c>
      <c r="P73" s="724" t="s">
        <v>1</v>
      </c>
      <c r="Q73" s="724">
        <v>21867.10324958984</v>
      </c>
      <c r="R73" s="860">
        <v>118186.53930546541</v>
      </c>
      <c r="S73" s="860">
        <v>40789.68598769165</v>
      </c>
      <c r="T73">
        <v>180843.32854274719</v>
      </c>
    </row>
    <row r="74" spans="2:20">
      <c r="B74" s="10"/>
      <c r="C74" s="10"/>
      <c r="D74" s="10"/>
      <c r="E74" s="10"/>
      <c r="F74" s="10"/>
      <c r="G74" s="10"/>
      <c r="J74" s="471"/>
      <c r="K74" s="471"/>
      <c r="L74" s="471"/>
      <c r="M74" s="471"/>
      <c r="N74" s="471"/>
      <c r="P74" s="708" t="s">
        <v>15</v>
      </c>
      <c r="Q74" s="708">
        <v>7268.4152305659327</v>
      </c>
      <c r="R74">
        <v>152068.03482782081</v>
      </c>
      <c r="S74">
        <v>10938.142088817745</v>
      </c>
      <c r="T74">
        <v>170274.59214720444</v>
      </c>
    </row>
    <row r="75" spans="2:20">
      <c r="B75" s="10"/>
      <c r="C75" s="10"/>
      <c r="D75" s="10"/>
      <c r="E75" s="10"/>
      <c r="F75" s="10"/>
      <c r="G75" s="10"/>
      <c r="I75" s="486"/>
      <c r="J75" s="471"/>
      <c r="K75" s="471"/>
      <c r="L75" s="471"/>
      <c r="M75" s="471"/>
      <c r="N75" s="471"/>
      <c r="P75" s="708" t="s">
        <v>47</v>
      </c>
      <c r="Q75" s="708">
        <v>32868.882165773073</v>
      </c>
      <c r="R75">
        <v>69672.322041896492</v>
      </c>
      <c r="S75">
        <v>48198.680807013072</v>
      </c>
      <c r="T75">
        <v>150739.88501468251</v>
      </c>
    </row>
    <row r="76" spans="2:20">
      <c r="B76" s="10"/>
      <c r="C76" s="10"/>
      <c r="D76" s="10"/>
      <c r="E76" s="10"/>
      <c r="F76" s="10"/>
      <c r="G76" s="10"/>
      <c r="I76" s="486"/>
      <c r="J76" s="471"/>
      <c r="K76" s="471"/>
      <c r="L76" s="471"/>
      <c r="M76" s="471"/>
      <c r="N76" s="471"/>
      <c r="P76" s="708" t="s">
        <v>11</v>
      </c>
      <c r="Q76" s="708">
        <v>38162.767821653018</v>
      </c>
      <c r="R76">
        <v>22419.957461658443</v>
      </c>
      <c r="S76">
        <v>50944.424104922931</v>
      </c>
      <c r="T76">
        <v>111527.14938823415</v>
      </c>
    </row>
    <row r="77" spans="2:20">
      <c r="B77" s="10"/>
      <c r="C77" s="10"/>
      <c r="D77" s="10"/>
      <c r="E77" s="10"/>
      <c r="F77" s="10"/>
      <c r="G77" s="10"/>
      <c r="I77" s="486"/>
      <c r="J77" s="486" t="s">
        <v>12</v>
      </c>
      <c r="K77" s="524">
        <f>K66/$N66</f>
        <v>0.29404270614550926</v>
      </c>
      <c r="L77" s="524">
        <f>L66/$N66</f>
        <v>0.21722962983307484</v>
      </c>
      <c r="M77" s="524">
        <f>M66/$N66</f>
        <v>0.48872766402143114</v>
      </c>
      <c r="N77" s="471"/>
      <c r="P77" s="724" t="s">
        <v>4</v>
      </c>
      <c r="Q77" s="724">
        <v>14930.63425445939</v>
      </c>
      <c r="R77" s="860">
        <v>40227.007194346319</v>
      </c>
      <c r="S77" s="860">
        <v>30675.663723718833</v>
      </c>
      <c r="T77">
        <v>85833.305172525099</v>
      </c>
    </row>
    <row r="78" spans="2:20">
      <c r="B78" s="10"/>
      <c r="C78" s="10"/>
      <c r="D78" s="10"/>
      <c r="E78" s="10"/>
      <c r="F78" s="10"/>
      <c r="G78" s="10"/>
      <c r="I78" s="736"/>
      <c r="J78" s="486" t="s">
        <v>2</v>
      </c>
      <c r="K78" s="524">
        <f t="shared" ref="K78:M83" si="3">K67/$N67</f>
        <v>0.11871012282105251</v>
      </c>
      <c r="L78" s="524">
        <f t="shared" si="3"/>
        <v>0.63440596665632965</v>
      </c>
      <c r="M78" s="524">
        <f t="shared" si="3"/>
        <v>0.24688391052262115</v>
      </c>
      <c r="N78" s="471"/>
      <c r="P78" s="724" t="s">
        <v>24</v>
      </c>
      <c r="Q78" s="724">
        <v>5953.3396145044526</v>
      </c>
      <c r="R78" s="860">
        <v>63037.965344322918</v>
      </c>
      <c r="S78" s="860">
        <v>9563.3166312103403</v>
      </c>
      <c r="T78">
        <v>78554.621590037714</v>
      </c>
    </row>
    <row r="79" spans="2:20">
      <c r="B79" s="10"/>
      <c r="C79" s="10"/>
      <c r="D79" s="10"/>
      <c r="E79" s="10"/>
      <c r="F79" s="10"/>
      <c r="G79" s="10"/>
      <c r="I79" s="736"/>
      <c r="J79" s="486" t="s">
        <v>8</v>
      </c>
      <c r="K79" s="524">
        <f t="shared" si="3"/>
        <v>0.15774136361690483</v>
      </c>
      <c r="L79" s="524">
        <f t="shared" si="3"/>
        <v>0.59682619881692156</v>
      </c>
      <c r="M79" s="524">
        <f t="shared" si="3"/>
        <v>0.24543243756617031</v>
      </c>
      <c r="N79" s="471"/>
      <c r="P79" s="708" t="s">
        <v>18</v>
      </c>
      <c r="Q79" s="708">
        <v>21015.725208611108</v>
      </c>
      <c r="R79">
        <v>28348.474200241264</v>
      </c>
      <c r="S79">
        <v>25489.271428594828</v>
      </c>
      <c r="T79">
        <v>74853.470837446817</v>
      </c>
    </row>
    <row r="80" spans="2:20">
      <c r="B80" s="10"/>
      <c r="C80" s="10"/>
      <c r="D80" s="10"/>
      <c r="E80" s="10"/>
      <c r="F80" s="10"/>
      <c r="G80" s="10"/>
      <c r="I80" s="736"/>
      <c r="J80" s="486" t="s">
        <v>5</v>
      </c>
      <c r="K80" s="524">
        <f t="shared" si="3"/>
        <v>0.15339009365665071</v>
      </c>
      <c r="L80" s="524">
        <f t="shared" si="3"/>
        <v>0.6099963865354211</v>
      </c>
      <c r="M80" s="524">
        <f t="shared" si="3"/>
        <v>0.23661351980793044</v>
      </c>
      <c r="N80" s="471"/>
      <c r="P80" s="708" t="s">
        <v>16</v>
      </c>
      <c r="Q80" s="708">
        <v>6169.0365757600803</v>
      </c>
      <c r="R80">
        <v>55304.092607928171</v>
      </c>
      <c r="S80">
        <v>6786.6655892035342</v>
      </c>
      <c r="T80">
        <v>68259.794772891793</v>
      </c>
    </row>
    <row r="81" spans="2:20">
      <c r="B81" s="10"/>
      <c r="C81" s="10"/>
      <c r="D81" s="10"/>
      <c r="E81" s="10"/>
      <c r="F81" s="10"/>
      <c r="G81" s="10"/>
      <c r="I81" s="736"/>
      <c r="J81" s="486" t="s">
        <v>10</v>
      </c>
      <c r="K81" s="524">
        <f t="shared" si="3"/>
        <v>0.27521653360043347</v>
      </c>
      <c r="L81" s="524">
        <f t="shared" si="3"/>
        <v>0.28368647185681606</v>
      </c>
      <c r="M81" s="524">
        <f t="shared" si="3"/>
        <v>0.4410969945427623</v>
      </c>
      <c r="N81" s="471"/>
      <c r="P81" s="708" t="s">
        <v>13</v>
      </c>
      <c r="Q81" s="708">
        <v>17758.807387459743</v>
      </c>
      <c r="R81">
        <v>4405.2768667804094</v>
      </c>
      <c r="S81">
        <v>35665.512611960818</v>
      </c>
      <c r="T81">
        <v>57829.596866201005</v>
      </c>
    </row>
    <row r="82" spans="2:20">
      <c r="B82" s="10"/>
      <c r="C82" s="10"/>
      <c r="D82" s="10"/>
      <c r="E82" s="10"/>
      <c r="F82" s="10"/>
      <c r="G82" s="10"/>
      <c r="I82" s="736"/>
      <c r="J82" s="486" t="s">
        <v>39</v>
      </c>
      <c r="K82" s="524">
        <f t="shared" si="3"/>
        <v>0.23889193350199639</v>
      </c>
      <c r="L82" s="524">
        <f>L71/$N71</f>
        <v>0.37007637177564662</v>
      </c>
      <c r="M82" s="524">
        <f>M71/$N71</f>
        <v>0.39103169472235344</v>
      </c>
      <c r="N82" s="471"/>
      <c r="P82" s="708" t="s">
        <v>71</v>
      </c>
      <c r="Q82" s="708">
        <v>22429.244106043647</v>
      </c>
      <c r="R82">
        <v>8340.6695335374025</v>
      </c>
      <c r="S82">
        <v>24864.953596692478</v>
      </c>
      <c r="T82">
        <v>55634.867236273443</v>
      </c>
    </row>
    <row r="83" spans="2:20">
      <c r="B83" s="10"/>
      <c r="C83" s="10"/>
      <c r="D83" s="10"/>
      <c r="E83" s="10"/>
      <c r="F83" s="10"/>
      <c r="G83" s="10"/>
      <c r="I83" s="736"/>
      <c r="J83" s="486" t="s">
        <v>48</v>
      </c>
      <c r="K83" s="524">
        <f t="shared" si="3"/>
        <v>0.22339144514688877</v>
      </c>
      <c r="L83" s="524">
        <f>L72/$N72</f>
        <v>0.44590616359827429</v>
      </c>
      <c r="M83" s="524">
        <f>M72/$N72</f>
        <v>0.33070239125483686</v>
      </c>
      <c r="N83" s="471"/>
      <c r="P83" s="708" t="s">
        <v>22</v>
      </c>
      <c r="Q83" s="708">
        <v>20845.158281473574</v>
      </c>
      <c r="R83">
        <v>8253.919519980027</v>
      </c>
      <c r="S83">
        <v>26303.562831359231</v>
      </c>
      <c r="T83">
        <v>55402.64063281277</v>
      </c>
    </row>
    <row r="84" spans="2:20">
      <c r="B84" s="10"/>
      <c r="C84" s="10"/>
      <c r="D84" s="10"/>
      <c r="E84" s="10"/>
      <c r="F84" s="10"/>
      <c r="G84" s="10"/>
      <c r="I84" s="736"/>
      <c r="J84" s="737"/>
      <c r="K84" s="737"/>
      <c r="L84" s="737"/>
      <c r="P84" s="708" t="s">
        <v>20</v>
      </c>
      <c r="Q84" s="708">
        <v>13145.66678552323</v>
      </c>
      <c r="R84">
        <v>6575.5393461860695</v>
      </c>
      <c r="S84">
        <v>21350.760790030301</v>
      </c>
      <c r="T84">
        <v>41071.966921739804</v>
      </c>
    </row>
    <row r="85" spans="2:20">
      <c r="B85" s="10"/>
      <c r="C85" s="10"/>
      <c r="D85" s="10"/>
      <c r="E85" s="10"/>
      <c r="F85" s="10"/>
      <c r="G85" s="10"/>
      <c r="P85" s="724" t="s">
        <v>3</v>
      </c>
      <c r="Q85" s="724">
        <v>12266.000072183324</v>
      </c>
      <c r="R85" s="860">
        <v>9754.3708992822576</v>
      </c>
      <c r="S85" s="860">
        <v>17958.502290375647</v>
      </c>
      <c r="T85">
        <v>39978.873261841174</v>
      </c>
    </row>
    <row r="86" spans="2:20">
      <c r="B86" s="10"/>
      <c r="C86" s="10"/>
      <c r="D86" s="10"/>
      <c r="E86" s="10"/>
      <c r="F86" s="10"/>
      <c r="G86" s="10"/>
      <c r="P86" s="708" t="s">
        <v>61</v>
      </c>
      <c r="Q86" s="708">
        <v>13533.389997003238</v>
      </c>
      <c r="R86">
        <v>1853.8678900180053</v>
      </c>
      <c r="S86">
        <v>21892.303142069271</v>
      </c>
      <c r="T86">
        <v>37279.561029090597</v>
      </c>
    </row>
    <row r="87" spans="2:20">
      <c r="B87" s="10"/>
      <c r="C87" s="10"/>
      <c r="D87" s="10"/>
      <c r="E87" s="10"/>
      <c r="F87" s="10"/>
      <c r="G87" s="10"/>
      <c r="P87" s="708" t="s">
        <v>21</v>
      </c>
      <c r="Q87" s="708">
        <v>9301.3195519748879</v>
      </c>
      <c r="R87">
        <v>7124.7472223707173</v>
      </c>
      <c r="S87">
        <v>10201.563857864565</v>
      </c>
      <c r="T87">
        <v>26627.63063221017</v>
      </c>
    </row>
    <row r="88" spans="2:20">
      <c r="B88" s="10"/>
      <c r="C88" s="10"/>
      <c r="D88" s="10"/>
      <c r="E88" s="10"/>
      <c r="F88" s="10"/>
      <c r="G88" s="10"/>
      <c r="P88" s="708" t="s">
        <v>14</v>
      </c>
      <c r="Q88" s="708">
        <v>9049.2535953776078</v>
      </c>
      <c r="R88">
        <v>2647.4706149971207</v>
      </c>
      <c r="S88">
        <v>9800.2054122073532</v>
      </c>
      <c r="T88">
        <v>21496.92962258208</v>
      </c>
    </row>
    <row r="89" spans="2:20">
      <c r="B89" s="10"/>
      <c r="C89" s="10"/>
      <c r="D89" s="10"/>
      <c r="E89" s="10"/>
      <c r="F89" s="10"/>
      <c r="G89" s="10"/>
      <c r="P89" s="708" t="s">
        <v>6</v>
      </c>
      <c r="Q89" s="708">
        <v>5136.0206254300874</v>
      </c>
      <c r="R89">
        <v>7383.1719421705047</v>
      </c>
      <c r="S89">
        <v>5323.9488266646013</v>
      </c>
      <c r="T89">
        <v>17843.141394265102</v>
      </c>
    </row>
    <row r="90" spans="2:20">
      <c r="B90" s="10"/>
      <c r="C90" s="10"/>
      <c r="D90" s="10"/>
      <c r="E90" s="10"/>
      <c r="F90" s="10"/>
      <c r="G90" s="10"/>
      <c r="P90" s="724" t="s">
        <v>0</v>
      </c>
      <c r="Q90" s="724">
        <v>4892.2634358877094</v>
      </c>
      <c r="R90" s="860">
        <v>806.0295867868241</v>
      </c>
      <c r="S90" s="860">
        <v>9386.3867263735465</v>
      </c>
      <c r="T90">
        <v>15084.679749048133</v>
      </c>
    </row>
    <row r="91" spans="2:20">
      <c r="B91" s="10"/>
      <c r="C91" s="10"/>
      <c r="D91" s="10"/>
      <c r="E91" s="10"/>
      <c r="F91" s="10"/>
      <c r="G91" s="10"/>
    </row>
    <row r="92" spans="2:20">
      <c r="B92" s="10"/>
      <c r="C92" s="10"/>
      <c r="D92" s="10"/>
      <c r="E92" s="10"/>
      <c r="F92" s="10"/>
      <c r="G92" s="10"/>
    </row>
    <row r="93" spans="2:20">
      <c r="B93" s="10"/>
      <c r="C93" s="10"/>
      <c r="D93" s="10"/>
      <c r="E93" s="10"/>
      <c r="F93" s="10"/>
      <c r="G93" s="10"/>
    </row>
    <row r="94" spans="2:20">
      <c r="B94" s="10"/>
      <c r="C94" s="10"/>
      <c r="D94" s="10"/>
      <c r="E94" s="10"/>
      <c r="F94" s="10"/>
      <c r="G94" s="10"/>
    </row>
    <row r="95" spans="2:20">
      <c r="B95" s="10"/>
      <c r="C95" s="10"/>
      <c r="D95" s="10"/>
      <c r="E95" s="10"/>
      <c r="F95" s="10"/>
      <c r="G95" s="10"/>
    </row>
    <row r="96" spans="2:20">
      <c r="B96" s="10"/>
      <c r="C96" s="10"/>
      <c r="D96" s="10"/>
      <c r="E96" s="10"/>
      <c r="F96" s="10"/>
      <c r="G96" s="10"/>
    </row>
  </sheetData>
  <sortState ref="P66:T90">
    <sortCondition descending="1" ref="T66:T90"/>
  </sortState>
  <pageMargins left="0.78740157480314965" right="0.6692913385826772" top="0.78740157480314965" bottom="0.98425196850393704" header="0" footer="0"/>
  <pageSetup paperSize="9" scale="64" orientation="portrait" r:id="rId1"/>
  <headerFooter alignWithMargins="0"/>
  <rowBreaks count="1" manualBreakCount="1">
    <brk id="59" max="7" man="1"/>
  </rowBreaks>
  <ignoredErrors>
    <ignoredError sqref="D16:D25 C44:E55 D26:D42 C26:C42 E26:E42" 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AW108"/>
  <sheetViews>
    <sheetView view="pageBreakPreview" zoomScale="80" zoomScaleNormal="55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5" sqref="C5"/>
    </sheetView>
  </sheetViews>
  <sheetFormatPr baseColWidth="10" defaultRowHeight="12.75"/>
  <cols>
    <col min="1" max="1" width="3.42578125" style="10" customWidth="1"/>
    <col min="2" max="2" width="21.5703125" customWidth="1"/>
    <col min="3" max="20" width="11.5703125" customWidth="1"/>
    <col min="21" max="21" width="12.85546875" bestFit="1" customWidth="1"/>
    <col min="22" max="22" width="9.5703125" customWidth="1"/>
    <col min="23" max="23" width="3.7109375" customWidth="1"/>
    <col min="24" max="24" width="14.140625" bestFit="1" customWidth="1"/>
    <col min="25" max="25" width="7" style="128" customWidth="1"/>
    <col min="26" max="26" width="17.140625" bestFit="1" customWidth="1"/>
    <col min="27" max="27" width="8.85546875" bestFit="1" customWidth="1"/>
    <col min="28" max="28" width="6.85546875" bestFit="1" customWidth="1"/>
    <col min="29" max="29" width="7.85546875" bestFit="1" customWidth="1"/>
    <col min="30" max="48" width="10.85546875" customWidth="1"/>
    <col min="49" max="49" width="13.140625" customWidth="1"/>
  </cols>
  <sheetData>
    <row r="1" spans="1:49" ht="20.25" customHeight="1">
      <c r="A1" s="27" t="s">
        <v>124</v>
      </c>
      <c r="C1" s="27"/>
      <c r="D1" s="27"/>
      <c r="E1" s="27"/>
      <c r="F1" s="27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213"/>
      <c r="AC1" t="s">
        <v>2035</v>
      </c>
    </row>
    <row r="2" spans="1:49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213"/>
      <c r="AC2" t="s">
        <v>2256</v>
      </c>
    </row>
    <row r="3" spans="1:49" ht="13.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13"/>
      <c r="AC3" t="s">
        <v>2236</v>
      </c>
    </row>
    <row r="4" spans="1:49" s="130" customFormat="1" ht="137.25" customHeight="1" thickBot="1">
      <c r="A4" s="210"/>
      <c r="B4" s="903" t="s">
        <v>98</v>
      </c>
      <c r="C4" s="890" t="s">
        <v>99</v>
      </c>
      <c r="D4" s="891" t="s">
        <v>100</v>
      </c>
      <c r="E4" s="891" t="s">
        <v>101</v>
      </c>
      <c r="F4" s="891" t="s">
        <v>102</v>
      </c>
      <c r="G4" s="891" t="s">
        <v>122</v>
      </c>
      <c r="H4" s="891" t="s">
        <v>103</v>
      </c>
      <c r="I4" s="891" t="s">
        <v>104</v>
      </c>
      <c r="J4" s="891" t="s">
        <v>105</v>
      </c>
      <c r="K4" s="891" t="s">
        <v>106</v>
      </c>
      <c r="L4" s="891" t="s">
        <v>107</v>
      </c>
      <c r="M4" s="891" t="s">
        <v>108</v>
      </c>
      <c r="N4" s="891" t="s">
        <v>109</v>
      </c>
      <c r="O4" s="891" t="s">
        <v>110</v>
      </c>
      <c r="P4" s="891" t="s">
        <v>111</v>
      </c>
      <c r="Q4" s="891" t="s">
        <v>112</v>
      </c>
      <c r="R4" s="891" t="s">
        <v>113</v>
      </c>
      <c r="S4" s="891" t="s">
        <v>114</v>
      </c>
      <c r="T4" s="892" t="s">
        <v>115</v>
      </c>
      <c r="U4" s="904" t="s">
        <v>54</v>
      </c>
      <c r="V4" s="900" t="s">
        <v>125</v>
      </c>
      <c r="W4" s="211"/>
      <c r="X4" s="895" t="s">
        <v>117</v>
      </c>
      <c r="Y4" s="214"/>
      <c r="Z4"/>
      <c r="AA4"/>
      <c r="AB4"/>
      <c r="AC4"/>
      <c r="AD4" s="850" t="s">
        <v>2238</v>
      </c>
      <c r="AE4" s="850" t="s">
        <v>2239</v>
      </c>
      <c r="AF4" s="850" t="s">
        <v>2240</v>
      </c>
      <c r="AG4" s="850" t="s">
        <v>2241</v>
      </c>
      <c r="AH4" s="850" t="s">
        <v>2242</v>
      </c>
      <c r="AI4" s="850" t="s">
        <v>2243</v>
      </c>
      <c r="AJ4" s="850" t="s">
        <v>2244</v>
      </c>
      <c r="AK4" s="850" t="s">
        <v>2245</v>
      </c>
      <c r="AL4" s="850" t="s">
        <v>2246</v>
      </c>
      <c r="AM4" s="850" t="s">
        <v>2247</v>
      </c>
      <c r="AN4" s="850" t="s">
        <v>2248</v>
      </c>
      <c r="AO4" s="850" t="s">
        <v>2249</v>
      </c>
      <c r="AP4" s="850" t="s">
        <v>2250</v>
      </c>
      <c r="AQ4" s="850" t="s">
        <v>2251</v>
      </c>
      <c r="AR4" s="850" t="s">
        <v>2252</v>
      </c>
      <c r="AS4" s="851" t="s">
        <v>131</v>
      </c>
      <c r="AT4" s="850" t="s">
        <v>2253</v>
      </c>
      <c r="AU4" s="850" t="s">
        <v>2254</v>
      </c>
      <c r="AV4" s="850" t="s">
        <v>2255</v>
      </c>
      <c r="AW4" s="850" t="s">
        <v>54</v>
      </c>
    </row>
    <row r="5" spans="1:49" s="569" customFormat="1" ht="22.5" customHeight="1">
      <c r="A5" s="559"/>
      <c r="B5" s="560" t="s">
        <v>0</v>
      </c>
      <c r="C5" s="927">
        <v>1824.9589748800288</v>
      </c>
      <c r="D5" s="928"/>
      <c r="E5" s="928">
        <v>267.90006161968813</v>
      </c>
      <c r="F5" s="928">
        <v>379.80809728321549</v>
      </c>
      <c r="G5" s="928">
        <v>724.30338561707777</v>
      </c>
      <c r="H5" s="928">
        <v>595.51126699936015</v>
      </c>
      <c r="I5" s="928">
        <v>2.9883669045429238</v>
      </c>
      <c r="J5" s="928">
        <v>123.82736884994161</v>
      </c>
      <c r="K5" s="928">
        <v>253.28879686695342</v>
      </c>
      <c r="L5" s="928">
        <v>67.99015926616174</v>
      </c>
      <c r="M5" s="928">
        <v>197.99122963863036</v>
      </c>
      <c r="N5" s="928">
        <v>343.61120116456038</v>
      </c>
      <c r="O5" s="928">
        <v>69.160779162156558</v>
      </c>
      <c r="P5" s="928">
        <v>35.1089659847853</v>
      </c>
      <c r="Q5" s="928">
        <v>10.461142272349312</v>
      </c>
      <c r="R5" s="928">
        <v>238.24111875568116</v>
      </c>
      <c r="S5" s="928">
        <v>33.255074475397414</v>
      </c>
      <c r="T5" s="929">
        <v>529.88703293398862</v>
      </c>
      <c r="U5" s="930">
        <f t="shared" ref="U5:U29" si="0">SUM(C5:T5)</f>
        <v>5698.2930226745175</v>
      </c>
      <c r="V5" s="631">
        <f t="shared" ref="V5:V30" si="1">+U5/$U$30</f>
        <v>2.0358595651761785E-3</v>
      </c>
      <c r="W5" s="566"/>
      <c r="X5" s="632">
        <v>9386.3867263735465</v>
      </c>
      <c r="Y5" s="633"/>
      <c r="Z5"/>
      <c r="AA5"/>
      <c r="AB5"/>
      <c r="AC5" t="s">
        <v>0</v>
      </c>
      <c r="AD5">
        <v>1824.9589748800288</v>
      </c>
      <c r="AE5"/>
      <c r="AF5">
        <v>267.90006161968813</v>
      </c>
      <c r="AG5">
        <v>379.80809728321549</v>
      </c>
      <c r="AH5">
        <v>724.30338561707777</v>
      </c>
      <c r="AI5">
        <v>595.51126699936015</v>
      </c>
      <c r="AJ5">
        <v>2.9883669045429238</v>
      </c>
      <c r="AK5">
        <v>123.82736884994161</v>
      </c>
      <c r="AL5">
        <v>253.28879686695342</v>
      </c>
      <c r="AM5">
        <v>67.99015926616174</v>
      </c>
      <c r="AN5">
        <v>197.99122963863036</v>
      </c>
      <c r="AO5">
        <v>343.61120116456038</v>
      </c>
      <c r="AP5">
        <v>69.160779162156558</v>
      </c>
      <c r="AQ5">
        <v>35.1089659847853</v>
      </c>
      <c r="AR5">
        <v>10.461142272349312</v>
      </c>
      <c r="AS5" s="16">
        <v>9386.3867263735465</v>
      </c>
      <c r="AT5">
        <v>238.24111875568116</v>
      </c>
      <c r="AU5" s="569">
        <v>33.255074475397414</v>
      </c>
      <c r="AV5" s="569">
        <v>529.88703293398862</v>
      </c>
      <c r="AW5" s="16">
        <v>15084.679749048133</v>
      </c>
    </row>
    <row r="6" spans="1:49" s="569" customFormat="1" ht="22.5" customHeight="1">
      <c r="A6" s="559"/>
      <c r="B6" s="572" t="s">
        <v>1</v>
      </c>
      <c r="C6" s="931">
        <v>1806.3268473407568</v>
      </c>
      <c r="D6" s="932">
        <v>10.781782463074187</v>
      </c>
      <c r="E6" s="932">
        <v>1165.5407337472948</v>
      </c>
      <c r="F6" s="932">
        <v>2261.8417884836499</v>
      </c>
      <c r="G6" s="932">
        <v>4925.5665060701795</v>
      </c>
      <c r="H6" s="932">
        <v>5747.287658426384</v>
      </c>
      <c r="I6" s="932">
        <v>1742.3150608067162</v>
      </c>
      <c r="J6" s="932">
        <v>1035.7548372935175</v>
      </c>
      <c r="K6" s="932">
        <v>1773.694391046042</v>
      </c>
      <c r="L6" s="932">
        <v>475.20403991135731</v>
      </c>
      <c r="M6" s="932">
        <v>391.63113623373755</v>
      </c>
      <c r="N6" s="932">
        <v>23591.816405904308</v>
      </c>
      <c r="O6" s="932">
        <v>86338.411040283754</v>
      </c>
      <c r="P6" s="932">
        <v>76.115994119657501</v>
      </c>
      <c r="Q6" s="932">
        <v>4252.1550099868928</v>
      </c>
      <c r="R6" s="932">
        <v>840.41239065251375</v>
      </c>
      <c r="S6" s="932">
        <v>1737.3997437794467</v>
      </c>
      <c r="T6" s="933">
        <v>1881.3871885058161</v>
      </c>
      <c r="U6" s="934">
        <f t="shared" si="0"/>
        <v>140053.64255505512</v>
      </c>
      <c r="V6" s="634">
        <f t="shared" si="1"/>
        <v>5.0037712469136547E-2</v>
      </c>
      <c r="W6" s="578"/>
      <c r="X6" s="635">
        <v>40789.68598769165</v>
      </c>
      <c r="Y6" s="633"/>
      <c r="Z6"/>
      <c r="AA6"/>
      <c r="AB6"/>
      <c r="AC6" t="s">
        <v>1</v>
      </c>
      <c r="AD6" s="16">
        <v>1806.3268473407568</v>
      </c>
      <c r="AE6">
        <v>10.781782463074187</v>
      </c>
      <c r="AF6" s="16">
        <v>1165.5407337472948</v>
      </c>
      <c r="AG6" s="16">
        <v>2261.8417884836499</v>
      </c>
      <c r="AH6" s="16">
        <v>4925.5665060701795</v>
      </c>
      <c r="AI6" s="16">
        <v>5747.287658426384</v>
      </c>
      <c r="AJ6">
        <v>1742.3150608067162</v>
      </c>
      <c r="AK6" s="16">
        <v>1035.7548372935175</v>
      </c>
      <c r="AL6" s="16">
        <v>1773.694391046042</v>
      </c>
      <c r="AM6">
        <v>475.20403991135731</v>
      </c>
      <c r="AN6">
        <v>391.63113623373755</v>
      </c>
      <c r="AO6" s="16">
        <v>23591.816405904308</v>
      </c>
      <c r="AP6" s="16">
        <v>86338.411040283754</v>
      </c>
      <c r="AQ6">
        <v>76.115994119657501</v>
      </c>
      <c r="AR6" s="16">
        <v>4252.1550099868928</v>
      </c>
      <c r="AS6" s="16">
        <v>40789.68598769165</v>
      </c>
      <c r="AT6" s="16">
        <v>840.41239065251375</v>
      </c>
      <c r="AU6" s="666">
        <v>1737.3997437794467</v>
      </c>
      <c r="AV6" s="666">
        <v>1881.3871885058161</v>
      </c>
      <c r="AW6" s="16">
        <v>180843.32854274719</v>
      </c>
    </row>
    <row r="7" spans="1:49" s="569" customFormat="1" ht="22.5" customHeight="1">
      <c r="A7" s="559"/>
      <c r="B7" s="572" t="s">
        <v>24</v>
      </c>
      <c r="C7" s="931">
        <v>593.45465795369148</v>
      </c>
      <c r="D7" s="932">
        <v>6.5146075457097545</v>
      </c>
      <c r="E7" s="932">
        <v>419.64783920458638</v>
      </c>
      <c r="F7" s="932">
        <v>26.697580394660836</v>
      </c>
      <c r="G7" s="932">
        <v>1318.6229036371692</v>
      </c>
      <c r="H7" s="932">
        <v>662.95212228273658</v>
      </c>
      <c r="I7" s="932">
        <v>34.213224478645643</v>
      </c>
      <c r="J7" s="932">
        <v>427.97416325811793</v>
      </c>
      <c r="K7" s="932">
        <v>126.67502159998998</v>
      </c>
      <c r="L7" s="932">
        <v>94.72918014176139</v>
      </c>
      <c r="M7" s="932">
        <v>169.4081040425701</v>
      </c>
      <c r="N7" s="932">
        <v>740.45004196659409</v>
      </c>
      <c r="O7" s="932">
        <v>62230.794714166885</v>
      </c>
      <c r="P7" s="932">
        <v>1.9287217909516678</v>
      </c>
      <c r="Q7" s="932">
        <v>5.8097833161406429</v>
      </c>
      <c r="R7" s="932">
        <v>758.8707084888523</v>
      </c>
      <c r="S7" s="932">
        <v>33.609702304987785</v>
      </c>
      <c r="T7" s="933">
        <v>1338.9518822533362</v>
      </c>
      <c r="U7" s="934">
        <f t="shared" si="0"/>
        <v>68991.304958827401</v>
      </c>
      <c r="V7" s="634">
        <f t="shared" si="1"/>
        <v>2.4648891791895181E-2</v>
      </c>
      <c r="W7" s="581"/>
      <c r="X7" s="635">
        <v>9563.3166312103403</v>
      </c>
      <c r="Y7" s="633"/>
      <c r="Z7"/>
      <c r="AA7"/>
      <c r="AB7"/>
      <c r="AC7" t="s">
        <v>24</v>
      </c>
      <c r="AD7">
        <v>593.45465795369148</v>
      </c>
      <c r="AE7">
        <v>6.5146075457097545</v>
      </c>
      <c r="AF7">
        <v>419.64783920458638</v>
      </c>
      <c r="AG7">
        <v>26.697580394660836</v>
      </c>
      <c r="AH7" s="16">
        <v>1318.6229036371692</v>
      </c>
      <c r="AI7">
        <v>662.95212228273658</v>
      </c>
      <c r="AJ7">
        <v>34.213224478645643</v>
      </c>
      <c r="AK7">
        <v>427.97416325811793</v>
      </c>
      <c r="AL7">
        <v>126.67502159998998</v>
      </c>
      <c r="AM7">
        <v>94.72918014176139</v>
      </c>
      <c r="AN7">
        <v>169.4081040425701</v>
      </c>
      <c r="AO7">
        <v>740.45004196659409</v>
      </c>
      <c r="AP7" s="16">
        <v>62230.794714166885</v>
      </c>
      <c r="AQ7">
        <v>1.9287217909516678</v>
      </c>
      <c r="AR7">
        <v>5.8097833161406429</v>
      </c>
      <c r="AS7" s="16">
        <v>9563.3166312103403</v>
      </c>
      <c r="AT7">
        <v>758.8707084888523</v>
      </c>
      <c r="AU7" s="569">
        <v>33.609702304987785</v>
      </c>
      <c r="AV7" s="666">
        <v>1338.9518822533362</v>
      </c>
      <c r="AW7" s="16">
        <v>78554.621590037714</v>
      </c>
    </row>
    <row r="8" spans="1:49" s="569" customFormat="1" ht="22.5" customHeight="1">
      <c r="A8" s="559"/>
      <c r="B8" s="572" t="s">
        <v>2</v>
      </c>
      <c r="C8" s="931">
        <v>3073.6771338531175</v>
      </c>
      <c r="D8" s="932"/>
      <c r="E8" s="932">
        <v>1722.0872841832527</v>
      </c>
      <c r="F8" s="932">
        <v>5197.1029694821445</v>
      </c>
      <c r="G8" s="932">
        <v>9559.4214493599411</v>
      </c>
      <c r="H8" s="932">
        <v>10787.441058691969</v>
      </c>
      <c r="I8" s="932">
        <v>330.79425643772493</v>
      </c>
      <c r="J8" s="932">
        <v>1721.6464198487693</v>
      </c>
      <c r="K8" s="932">
        <v>2826.0161706061435</v>
      </c>
      <c r="L8" s="932">
        <v>4756.1831406185247</v>
      </c>
      <c r="M8" s="932">
        <v>1067.4319385318943</v>
      </c>
      <c r="N8" s="932">
        <v>23521.399849552217</v>
      </c>
      <c r="O8" s="932">
        <v>213864.52100098107</v>
      </c>
      <c r="P8" s="932">
        <v>1070.5456659566589</v>
      </c>
      <c r="Q8" s="932">
        <v>107.99128270310604</v>
      </c>
      <c r="R8" s="932">
        <v>2086.1665678426971</v>
      </c>
      <c r="S8" s="932">
        <v>1365.3100921368432</v>
      </c>
      <c r="T8" s="933">
        <v>5438.3440554717617</v>
      </c>
      <c r="U8" s="934">
        <f t="shared" si="0"/>
        <v>288496.08033625787</v>
      </c>
      <c r="V8" s="634">
        <f t="shared" si="1"/>
        <v>0.10307253458733798</v>
      </c>
      <c r="W8" s="583"/>
      <c r="X8" s="635">
        <v>94573.786802629038</v>
      </c>
      <c r="Y8" s="633"/>
      <c r="Z8"/>
      <c r="AA8"/>
      <c r="AB8"/>
      <c r="AC8" t="s">
        <v>2</v>
      </c>
      <c r="AD8" s="16">
        <v>3073.6771338531175</v>
      </c>
      <c r="AE8"/>
      <c r="AF8" s="16">
        <v>1722.0872841832527</v>
      </c>
      <c r="AG8" s="16">
        <v>5197.1029694821445</v>
      </c>
      <c r="AH8" s="16">
        <v>9559.4214493599411</v>
      </c>
      <c r="AI8" s="16">
        <v>10787.441058691969</v>
      </c>
      <c r="AJ8">
        <v>330.79425643772493</v>
      </c>
      <c r="AK8" s="16">
        <v>1721.6464198487693</v>
      </c>
      <c r="AL8" s="16">
        <v>2826.0161706061435</v>
      </c>
      <c r="AM8" s="16">
        <v>4756.1831406185247</v>
      </c>
      <c r="AN8" s="16">
        <v>1067.4319385318943</v>
      </c>
      <c r="AO8" s="16">
        <v>23521.399849552217</v>
      </c>
      <c r="AP8" s="16">
        <v>213864.52100098107</v>
      </c>
      <c r="AQ8" s="16">
        <v>1070.5456659566589</v>
      </c>
      <c r="AR8">
        <v>107.99128270310604</v>
      </c>
      <c r="AS8" s="16">
        <v>94573.786802629038</v>
      </c>
      <c r="AT8" s="16">
        <v>2086.1665678426971</v>
      </c>
      <c r="AU8" s="666">
        <v>1365.3100921368432</v>
      </c>
      <c r="AV8" s="666">
        <v>5438.3440554717617</v>
      </c>
      <c r="AW8" s="16">
        <v>383069.86713888572</v>
      </c>
    </row>
    <row r="9" spans="1:49" s="569" customFormat="1" ht="22.5" customHeight="1">
      <c r="A9" s="559"/>
      <c r="B9" s="572" t="s">
        <v>3</v>
      </c>
      <c r="C9" s="931">
        <v>424.3918596615988</v>
      </c>
      <c r="D9" s="932"/>
      <c r="E9" s="932">
        <v>972.17961721801043</v>
      </c>
      <c r="F9" s="932">
        <v>303.32938001135744</v>
      </c>
      <c r="G9" s="932">
        <v>2699.2121787918527</v>
      </c>
      <c r="H9" s="932">
        <v>1956.8819566048617</v>
      </c>
      <c r="I9" s="932">
        <v>118.53503613905031</v>
      </c>
      <c r="J9" s="932">
        <v>594.85653705133382</v>
      </c>
      <c r="K9" s="932">
        <v>346.03934989966109</v>
      </c>
      <c r="L9" s="932">
        <v>1249.8246234628027</v>
      </c>
      <c r="M9" s="932">
        <v>291.09741664420415</v>
      </c>
      <c r="N9" s="932">
        <v>3999.7600620441058</v>
      </c>
      <c r="O9" s="932">
        <v>5253.2728764312324</v>
      </c>
      <c r="P9" s="932">
        <v>48.669661624486004</v>
      </c>
      <c r="Q9" s="932">
        <v>79.473544656512203</v>
      </c>
      <c r="R9" s="932">
        <v>1091.41091340608</v>
      </c>
      <c r="S9" s="932">
        <v>211.51727334120235</v>
      </c>
      <c r="T9" s="933">
        <v>2379.9186844772998</v>
      </c>
      <c r="U9" s="934">
        <f t="shared" si="0"/>
        <v>22020.370971465651</v>
      </c>
      <c r="V9" s="634">
        <f t="shared" si="1"/>
        <v>7.8673354796950888E-3</v>
      </c>
      <c r="W9" s="583"/>
      <c r="X9" s="635">
        <v>17958.502290375647</v>
      </c>
      <c r="Y9" s="633"/>
      <c r="Z9"/>
      <c r="AA9"/>
      <c r="AB9"/>
      <c r="AC9" t="s">
        <v>3</v>
      </c>
      <c r="AD9">
        <v>424.3918596615988</v>
      </c>
      <c r="AE9"/>
      <c r="AF9" s="16">
        <v>972.17961721801043</v>
      </c>
      <c r="AG9">
        <v>303.32938001135744</v>
      </c>
      <c r="AH9" s="16">
        <v>2699.2121787918527</v>
      </c>
      <c r="AI9" s="16">
        <v>1956.8819566048617</v>
      </c>
      <c r="AJ9">
        <v>118.53503613905031</v>
      </c>
      <c r="AK9" s="16">
        <v>594.85653705133382</v>
      </c>
      <c r="AL9">
        <v>346.03934989966109</v>
      </c>
      <c r="AM9" s="16">
        <v>1249.8246234628027</v>
      </c>
      <c r="AN9">
        <v>291.09741664420415</v>
      </c>
      <c r="AO9" s="16">
        <v>3999.7600620441058</v>
      </c>
      <c r="AP9" s="16">
        <v>5253.2728764312324</v>
      </c>
      <c r="AQ9">
        <v>48.669661624486004</v>
      </c>
      <c r="AR9">
        <v>79.473544656512203</v>
      </c>
      <c r="AS9" s="16">
        <v>17958.502290375647</v>
      </c>
      <c r="AT9">
        <v>1091.41091340608</v>
      </c>
      <c r="AU9" s="569">
        <v>211.51727334120235</v>
      </c>
      <c r="AV9" s="666">
        <v>2379.9186844772998</v>
      </c>
      <c r="AW9" s="16">
        <v>39978.873261841174</v>
      </c>
    </row>
    <row r="10" spans="1:49" s="569" customFormat="1" ht="22.5" customHeight="1">
      <c r="A10" s="559"/>
      <c r="B10" s="572" t="s">
        <v>4</v>
      </c>
      <c r="C10" s="931">
        <v>905.218256390688</v>
      </c>
      <c r="D10" s="932">
        <v>0.22668824817025696</v>
      </c>
      <c r="E10" s="932">
        <v>1011.1802290218856</v>
      </c>
      <c r="F10" s="932">
        <v>487.44431561170427</v>
      </c>
      <c r="G10" s="932">
        <v>3343.5702029442714</v>
      </c>
      <c r="H10" s="932">
        <v>5958.2388791214762</v>
      </c>
      <c r="I10" s="932">
        <v>92.478321050642592</v>
      </c>
      <c r="J10" s="932">
        <v>510.49447996530074</v>
      </c>
      <c r="K10" s="932">
        <v>751.32779879090424</v>
      </c>
      <c r="L10" s="932">
        <v>560.55642489346769</v>
      </c>
      <c r="M10" s="932">
        <v>289.96498431529659</v>
      </c>
      <c r="N10" s="932">
        <v>994.61510539852827</v>
      </c>
      <c r="O10" s="932">
        <v>38628.439874276708</v>
      </c>
      <c r="P10" s="932">
        <v>91.364730610127481</v>
      </c>
      <c r="Q10" s="932">
        <v>24.029578008747052</v>
      </c>
      <c r="R10" s="932">
        <v>422.65377336509482</v>
      </c>
      <c r="S10" s="932">
        <v>125.8430786023731</v>
      </c>
      <c r="T10" s="933">
        <v>959.99472819048196</v>
      </c>
      <c r="U10" s="934">
        <f t="shared" si="0"/>
        <v>55157.641448805865</v>
      </c>
      <c r="V10" s="634">
        <f t="shared" si="1"/>
        <v>1.9706464986843409E-2</v>
      </c>
      <c r="W10" s="581"/>
      <c r="X10" s="635">
        <v>30675.663723718833</v>
      </c>
      <c r="Y10" s="633"/>
      <c r="Z10"/>
      <c r="AA10"/>
      <c r="AB10"/>
      <c r="AC10" t="s">
        <v>4</v>
      </c>
      <c r="AD10" s="16">
        <v>905.218256390688</v>
      </c>
      <c r="AE10">
        <v>0.22668824817025696</v>
      </c>
      <c r="AF10" s="16">
        <v>1011.1802290218856</v>
      </c>
      <c r="AG10">
        <v>487.44431561170427</v>
      </c>
      <c r="AH10" s="16">
        <v>3343.5702029442714</v>
      </c>
      <c r="AI10" s="16">
        <v>5958.2388791214762</v>
      </c>
      <c r="AJ10">
        <v>92.478321050642592</v>
      </c>
      <c r="AK10">
        <v>510.49447996530074</v>
      </c>
      <c r="AL10" s="16">
        <v>751.32779879090424</v>
      </c>
      <c r="AM10">
        <v>560.55642489346769</v>
      </c>
      <c r="AN10">
        <v>289.96498431529659</v>
      </c>
      <c r="AO10">
        <v>994.61510539852827</v>
      </c>
      <c r="AP10" s="16">
        <v>38628.439874276708</v>
      </c>
      <c r="AQ10">
        <v>91.364730610127481</v>
      </c>
      <c r="AR10">
        <v>24.029578008747052</v>
      </c>
      <c r="AS10" s="16">
        <v>30675.663723718833</v>
      </c>
      <c r="AT10">
        <v>422.65377336509482</v>
      </c>
      <c r="AU10" s="569">
        <v>125.8430786023731</v>
      </c>
      <c r="AV10" s="569">
        <v>959.99472819048196</v>
      </c>
      <c r="AW10" s="16">
        <v>85833.305172525099</v>
      </c>
    </row>
    <row r="11" spans="1:49" s="569" customFormat="1" ht="22.5" customHeight="1">
      <c r="A11" s="559"/>
      <c r="B11" s="572" t="s">
        <v>39</v>
      </c>
      <c r="C11" s="931">
        <v>853.82609117084814</v>
      </c>
      <c r="D11" s="932"/>
      <c r="E11" s="932">
        <v>4207.3898955019722</v>
      </c>
      <c r="F11" s="932">
        <v>94.92651270763173</v>
      </c>
      <c r="G11" s="932">
        <v>7998.2553838293115</v>
      </c>
      <c r="H11" s="932">
        <v>8149.0184396701379</v>
      </c>
      <c r="I11" s="932">
        <v>715.99627684071345</v>
      </c>
      <c r="J11" s="932">
        <v>506.26633637252291</v>
      </c>
      <c r="K11" s="932">
        <v>309.87855173826091</v>
      </c>
      <c r="L11" s="932">
        <v>3597.2072292155731</v>
      </c>
      <c r="M11" s="932">
        <v>933.89103214618001</v>
      </c>
      <c r="N11" s="932">
        <v>64027.220970765498</v>
      </c>
      <c r="O11" s="932">
        <v>307.46493216590102</v>
      </c>
      <c r="P11" s="932">
        <v>4528.7562985724899</v>
      </c>
      <c r="Q11" s="932">
        <v>3067.4099028889632</v>
      </c>
      <c r="R11" s="932">
        <v>2208.8300047535981</v>
      </c>
      <c r="S11" s="932">
        <v>1800.3245888484078</v>
      </c>
      <c r="T11" s="933">
        <v>8939.2670418658636</v>
      </c>
      <c r="U11" s="934">
        <f t="shared" si="0"/>
        <v>112245.92948905387</v>
      </c>
      <c r="V11" s="634">
        <f t="shared" si="1"/>
        <v>4.0102702387025693E-2</v>
      </c>
      <c r="W11" s="583"/>
      <c r="X11" s="635">
        <v>72075.534397113137</v>
      </c>
      <c r="Y11" s="633"/>
      <c r="Z11"/>
      <c r="AA11"/>
      <c r="AB11"/>
      <c r="AC11" t="s">
        <v>39</v>
      </c>
      <c r="AD11" s="16">
        <v>853.82609117084814</v>
      </c>
      <c r="AE11"/>
      <c r="AF11" s="16">
        <v>4207.3898955019722</v>
      </c>
      <c r="AG11">
        <v>94.92651270763173</v>
      </c>
      <c r="AH11" s="16">
        <v>7998.2553838293115</v>
      </c>
      <c r="AI11" s="16">
        <v>8149.0184396701379</v>
      </c>
      <c r="AJ11">
        <v>715.99627684071345</v>
      </c>
      <c r="AK11">
        <v>506.26633637252291</v>
      </c>
      <c r="AL11">
        <v>309.87855173826091</v>
      </c>
      <c r="AM11" s="16">
        <v>3597.2072292155731</v>
      </c>
      <c r="AN11" s="16">
        <v>933.89103214618001</v>
      </c>
      <c r="AO11" s="16">
        <v>64027.220970765498</v>
      </c>
      <c r="AP11">
        <v>307.46493216590102</v>
      </c>
      <c r="AQ11" s="16">
        <v>4528.7562985724899</v>
      </c>
      <c r="AR11" s="16">
        <v>3067.4099028889632</v>
      </c>
      <c r="AS11" s="16">
        <v>72075.534397113137</v>
      </c>
      <c r="AT11" s="16">
        <v>2208.8300047535981</v>
      </c>
      <c r="AU11" s="666">
        <v>1800.3245888484078</v>
      </c>
      <c r="AV11" s="666">
        <v>8939.2670418658636</v>
      </c>
      <c r="AW11" s="16">
        <v>184321.46388616748</v>
      </c>
    </row>
    <row r="12" spans="1:49" s="569" customFormat="1" ht="22.5" customHeight="1">
      <c r="A12" s="559"/>
      <c r="B12" s="572" t="s">
        <v>5</v>
      </c>
      <c r="C12" s="931">
        <v>2908.5464424916281</v>
      </c>
      <c r="D12" s="932">
        <v>165.80142941823311</v>
      </c>
      <c r="E12" s="932">
        <v>1679.9174180358323</v>
      </c>
      <c r="F12" s="932">
        <v>328.96511408752338</v>
      </c>
      <c r="G12" s="932">
        <v>6361.2458552058033</v>
      </c>
      <c r="H12" s="932">
        <v>5456.6827520829956</v>
      </c>
      <c r="I12" s="932">
        <v>176.70439883956348</v>
      </c>
      <c r="J12" s="932">
        <v>1436.4264821616962</v>
      </c>
      <c r="K12" s="932">
        <v>3243.5129091795452</v>
      </c>
      <c r="L12" s="932">
        <v>1381.321238641634</v>
      </c>
      <c r="M12" s="932">
        <v>862.59626248289169</v>
      </c>
      <c r="N12" s="932">
        <v>9720.1617290225604</v>
      </c>
      <c r="O12" s="932">
        <v>111583.77945723194</v>
      </c>
      <c r="P12" s="932">
        <v>0.89051947898385209</v>
      </c>
      <c r="Q12" s="932">
        <v>1.7749634318488752</v>
      </c>
      <c r="R12" s="932">
        <v>1595.7514684209796</v>
      </c>
      <c r="S12" s="932">
        <v>1893.5141594056524</v>
      </c>
      <c r="T12" s="933">
        <v>3644.5644374895396</v>
      </c>
      <c r="U12" s="934">
        <f t="shared" si="0"/>
        <v>152442.15703710887</v>
      </c>
      <c r="V12" s="634">
        <f t="shared" si="1"/>
        <v>5.4463823166893369E-2</v>
      </c>
      <c r="W12" s="581"/>
      <c r="X12" s="635">
        <v>47249.822048968155</v>
      </c>
      <c r="Y12" s="633"/>
      <c r="Z12"/>
      <c r="AA12"/>
      <c r="AB12"/>
      <c r="AC12" t="s">
        <v>5</v>
      </c>
      <c r="AD12" s="16">
        <v>2908.5464424916281</v>
      </c>
      <c r="AE12">
        <v>165.80142941823311</v>
      </c>
      <c r="AF12" s="16">
        <v>1679.9174180358323</v>
      </c>
      <c r="AG12">
        <v>328.96511408752338</v>
      </c>
      <c r="AH12" s="16">
        <v>6361.2458552058033</v>
      </c>
      <c r="AI12" s="16">
        <v>5456.6827520829956</v>
      </c>
      <c r="AJ12">
        <v>176.70439883956348</v>
      </c>
      <c r="AK12" s="16">
        <v>1436.4264821616962</v>
      </c>
      <c r="AL12" s="16">
        <v>3243.5129091795452</v>
      </c>
      <c r="AM12" s="16">
        <v>1381.321238641634</v>
      </c>
      <c r="AN12">
        <v>862.59626248289169</v>
      </c>
      <c r="AO12" s="16">
        <v>9720.1617290225604</v>
      </c>
      <c r="AP12" s="16">
        <v>111583.77945723194</v>
      </c>
      <c r="AQ12">
        <v>0.89051947898385209</v>
      </c>
      <c r="AR12">
        <v>1.7749634318488752</v>
      </c>
      <c r="AS12" s="16">
        <v>47249.822048968155</v>
      </c>
      <c r="AT12" s="16">
        <v>1595.7514684209796</v>
      </c>
      <c r="AU12" s="666">
        <v>1893.5141594056524</v>
      </c>
      <c r="AV12" s="666">
        <v>3644.5644374895396</v>
      </c>
      <c r="AW12" s="16">
        <v>199691.97908607635</v>
      </c>
    </row>
    <row r="13" spans="1:49" s="569" customFormat="1" ht="22.5" customHeight="1">
      <c r="A13" s="559"/>
      <c r="B13" s="572" t="s">
        <v>6</v>
      </c>
      <c r="C13" s="931">
        <v>150.52162672240902</v>
      </c>
      <c r="D13" s="932"/>
      <c r="E13" s="932">
        <v>943.82580343119309</v>
      </c>
      <c r="F13" s="932">
        <v>7.8730156426739333</v>
      </c>
      <c r="G13" s="932">
        <v>1073.9143030536168</v>
      </c>
      <c r="H13" s="932">
        <v>600.43357942839248</v>
      </c>
      <c r="I13" s="932">
        <v>27.90214422740965</v>
      </c>
      <c r="J13" s="932">
        <v>490.28346034433622</v>
      </c>
      <c r="K13" s="932">
        <v>116.5398244185436</v>
      </c>
      <c r="L13" s="932">
        <v>80.744988880007099</v>
      </c>
      <c r="M13" s="932">
        <v>92.60883585116747</v>
      </c>
      <c r="N13" s="932">
        <v>573.71432045184497</v>
      </c>
      <c r="O13" s="932">
        <v>6661.2200286703646</v>
      </c>
      <c r="P13" s="932">
        <v>3.1194371950425377</v>
      </c>
      <c r="Q13" s="932">
        <v>112.46243317821524</v>
      </c>
      <c r="R13" s="932">
        <v>478.79139171438959</v>
      </c>
      <c r="S13" s="932">
        <v>38.386316702988545</v>
      </c>
      <c r="T13" s="933">
        <v>1066.8510576879635</v>
      </c>
      <c r="U13" s="934">
        <f t="shared" si="0"/>
        <v>12519.192567600558</v>
      </c>
      <c r="V13" s="634">
        <f t="shared" si="1"/>
        <v>4.4727987549277592E-3</v>
      </c>
      <c r="W13" s="583"/>
      <c r="X13" s="635">
        <v>5323.9488266646013</v>
      </c>
      <c r="Y13" s="633"/>
      <c r="Z13"/>
      <c r="AA13"/>
      <c r="AB13"/>
      <c r="AC13" t="s">
        <v>6</v>
      </c>
      <c r="AD13">
        <v>150.52162672240902</v>
      </c>
      <c r="AE13"/>
      <c r="AF13" s="16">
        <v>943.82580343119309</v>
      </c>
      <c r="AG13">
        <v>7.8730156426739333</v>
      </c>
      <c r="AH13" s="16">
        <v>1073.9143030536168</v>
      </c>
      <c r="AI13">
        <v>600.43357942839248</v>
      </c>
      <c r="AJ13">
        <v>27.90214422740965</v>
      </c>
      <c r="AK13">
        <v>490.28346034433622</v>
      </c>
      <c r="AL13">
        <v>116.5398244185436</v>
      </c>
      <c r="AM13">
        <v>80.744988880007099</v>
      </c>
      <c r="AN13">
        <v>92.60883585116747</v>
      </c>
      <c r="AO13" s="16">
        <v>573.71432045184497</v>
      </c>
      <c r="AP13" s="16">
        <v>6661.2200286703646</v>
      </c>
      <c r="AQ13">
        <v>3.1194371950425377</v>
      </c>
      <c r="AR13">
        <v>112.46243317821524</v>
      </c>
      <c r="AS13" s="16">
        <v>5323.9488266646013</v>
      </c>
      <c r="AT13">
        <v>478.79139171438959</v>
      </c>
      <c r="AU13" s="569">
        <v>38.386316702988545</v>
      </c>
      <c r="AV13" s="666">
        <v>1066.8510576879635</v>
      </c>
      <c r="AW13" s="16">
        <v>17843.141394265102</v>
      </c>
    </row>
    <row r="14" spans="1:49" s="569" customFormat="1" ht="22.5" customHeight="1">
      <c r="A14" s="559"/>
      <c r="B14" s="572" t="s">
        <v>61</v>
      </c>
      <c r="C14" s="931">
        <v>520.23480611808122</v>
      </c>
      <c r="D14" s="932">
        <v>0.25617708617794899</v>
      </c>
      <c r="E14" s="932">
        <v>1381.8477164465535</v>
      </c>
      <c r="F14" s="932">
        <v>213.73589236501647</v>
      </c>
      <c r="G14" s="932">
        <v>3318.1282595458033</v>
      </c>
      <c r="H14" s="932">
        <v>3322.8220761165858</v>
      </c>
      <c r="I14" s="932">
        <v>245.09231108861954</v>
      </c>
      <c r="J14" s="932">
        <v>646.31810774105213</v>
      </c>
      <c r="K14" s="932">
        <v>401.84151046198457</v>
      </c>
      <c r="L14" s="932">
        <v>678.68343870687602</v>
      </c>
      <c r="M14" s="932">
        <v>336.75541566307493</v>
      </c>
      <c r="N14" s="932">
        <v>641.37419173417766</v>
      </c>
      <c r="O14" s="932">
        <v>752.06695463952474</v>
      </c>
      <c r="P14" s="932">
        <v>8.6177868034685225</v>
      </c>
      <c r="Q14" s="932">
        <v>1.5985401906679033</v>
      </c>
      <c r="R14" s="932">
        <v>588.24814586138496</v>
      </c>
      <c r="S14" s="932">
        <v>355.26827873450742</v>
      </c>
      <c r="T14" s="933">
        <v>1974.3682777176277</v>
      </c>
      <c r="U14" s="934">
        <f t="shared" si="0"/>
        <v>15387.257887021182</v>
      </c>
      <c r="V14" s="634">
        <f t="shared" si="1"/>
        <v>5.4974877610666538E-3</v>
      </c>
      <c r="W14" s="581"/>
      <c r="X14" s="635">
        <v>21892.303142069271</v>
      </c>
      <c r="Y14" s="633"/>
      <c r="Z14"/>
      <c r="AA14"/>
      <c r="AB14"/>
      <c r="AC14" t="s">
        <v>61</v>
      </c>
      <c r="AD14">
        <v>520.23480611808122</v>
      </c>
      <c r="AE14">
        <v>0.25617708617794899</v>
      </c>
      <c r="AF14" s="16">
        <v>1381.8477164465535</v>
      </c>
      <c r="AG14">
        <v>213.73589236501647</v>
      </c>
      <c r="AH14" s="16">
        <v>3318.1282595458033</v>
      </c>
      <c r="AI14" s="16">
        <v>3322.8220761165858</v>
      </c>
      <c r="AJ14">
        <v>245.09231108861954</v>
      </c>
      <c r="AK14" s="16">
        <v>646.31810774105213</v>
      </c>
      <c r="AL14">
        <v>401.84151046198457</v>
      </c>
      <c r="AM14">
        <v>678.68343870687602</v>
      </c>
      <c r="AN14">
        <v>336.75541566307493</v>
      </c>
      <c r="AO14">
        <v>641.37419173417766</v>
      </c>
      <c r="AP14" s="16">
        <v>752.06695463952474</v>
      </c>
      <c r="AQ14">
        <v>8.6177868034685225</v>
      </c>
      <c r="AR14">
        <v>1.5985401906679033</v>
      </c>
      <c r="AS14" s="16">
        <v>21892.303142069271</v>
      </c>
      <c r="AT14">
        <v>588.24814586138496</v>
      </c>
      <c r="AU14" s="569">
        <v>355.26827873450742</v>
      </c>
      <c r="AV14" s="666">
        <v>1974.3682777176277</v>
      </c>
      <c r="AW14" s="16">
        <v>37279.561029090597</v>
      </c>
    </row>
    <row r="15" spans="1:49" s="569" customFormat="1" ht="22.5" customHeight="1">
      <c r="A15" s="559"/>
      <c r="B15" s="572" t="s">
        <v>8</v>
      </c>
      <c r="C15" s="931">
        <v>2166.0734225851579</v>
      </c>
      <c r="D15" s="932"/>
      <c r="E15" s="932">
        <v>1285.0709750842425</v>
      </c>
      <c r="F15" s="932">
        <v>34732.336355598141</v>
      </c>
      <c r="G15" s="932">
        <v>5315.011583766016</v>
      </c>
      <c r="H15" s="932">
        <v>8428.9517999905675</v>
      </c>
      <c r="I15" s="932">
        <v>314.329485601854</v>
      </c>
      <c r="J15" s="932">
        <v>925.80288363908846</v>
      </c>
      <c r="K15" s="932">
        <v>1721.1854755998345</v>
      </c>
      <c r="L15" s="932">
        <v>6202.1020811996868</v>
      </c>
      <c r="M15" s="932">
        <v>723.3994161998487</v>
      </c>
      <c r="N15" s="932">
        <v>36715.327592049951</v>
      </c>
      <c r="O15" s="932">
        <v>60257.100455646338</v>
      </c>
      <c r="P15" s="932">
        <v>1003.6032592284005</v>
      </c>
      <c r="Q15" s="932">
        <v>394.09377759556219</v>
      </c>
      <c r="R15" s="932">
        <v>1465.4518370590115</v>
      </c>
      <c r="S15" s="932">
        <v>2255.3421630047264</v>
      </c>
      <c r="T15" s="933">
        <v>3504.8548132921451</v>
      </c>
      <c r="U15" s="934">
        <f t="shared" si="0"/>
        <v>167410.0373771406</v>
      </c>
      <c r="V15" s="634">
        <f t="shared" si="1"/>
        <v>5.981147767314824E-2</v>
      </c>
      <c r="W15" s="583"/>
      <c r="X15" s="635">
        <v>54452.186380750507</v>
      </c>
      <c r="Y15" s="633"/>
      <c r="Z15"/>
      <c r="AA15"/>
      <c r="AB15"/>
      <c r="AC15" t="s">
        <v>8</v>
      </c>
      <c r="AD15" s="16">
        <v>2166.0734225851579</v>
      </c>
      <c r="AE15"/>
      <c r="AF15" s="16">
        <v>1285.0709750842425</v>
      </c>
      <c r="AG15" s="16">
        <v>34732.336355598141</v>
      </c>
      <c r="AH15" s="16">
        <v>5315.011583766016</v>
      </c>
      <c r="AI15" s="16">
        <v>8428.9517999905675</v>
      </c>
      <c r="AJ15">
        <v>314.329485601854</v>
      </c>
      <c r="AK15" s="16">
        <v>925.80288363908846</v>
      </c>
      <c r="AL15" s="16">
        <v>1721.1854755998345</v>
      </c>
      <c r="AM15" s="16">
        <v>6202.1020811996868</v>
      </c>
      <c r="AN15">
        <v>723.3994161998487</v>
      </c>
      <c r="AO15" s="16">
        <v>36715.327592049951</v>
      </c>
      <c r="AP15" s="16">
        <v>60257.100455646338</v>
      </c>
      <c r="AQ15" s="16">
        <v>1003.6032592284005</v>
      </c>
      <c r="AR15" s="16">
        <v>394.09377759556219</v>
      </c>
      <c r="AS15" s="16">
        <v>54452.186380750507</v>
      </c>
      <c r="AT15" s="16">
        <v>1465.4518370590115</v>
      </c>
      <c r="AU15" s="666">
        <v>2255.3421630047264</v>
      </c>
      <c r="AV15" s="666">
        <v>3504.8548132921451</v>
      </c>
      <c r="AW15" s="16">
        <v>221862.22375789189</v>
      </c>
    </row>
    <row r="16" spans="1:49" s="569" customFormat="1" ht="22.5" customHeight="1">
      <c r="A16" s="559"/>
      <c r="B16" s="572" t="s">
        <v>47</v>
      </c>
      <c r="C16" s="931">
        <v>1298.1644078334211</v>
      </c>
      <c r="D16" s="932"/>
      <c r="E16" s="932">
        <v>2550.8624931209583</v>
      </c>
      <c r="F16" s="932">
        <v>306.62350069758253</v>
      </c>
      <c r="G16" s="932">
        <v>7787.8891780429549</v>
      </c>
      <c r="H16" s="932">
        <v>8525.934744680384</v>
      </c>
      <c r="I16" s="932">
        <v>423.01950802862257</v>
      </c>
      <c r="J16" s="932">
        <v>1419.1946967417193</v>
      </c>
      <c r="K16" s="932">
        <v>1892.7612998850566</v>
      </c>
      <c r="L16" s="932">
        <v>994.65969795365231</v>
      </c>
      <c r="M16" s="932">
        <v>1119.0745879576882</v>
      </c>
      <c r="N16" s="932">
        <v>5986.2721571675311</v>
      </c>
      <c r="O16" s="932">
        <v>62919.227852187534</v>
      </c>
      <c r="P16" s="932"/>
      <c r="Q16" s="932">
        <v>37.179023815239795</v>
      </c>
      <c r="R16" s="932">
        <v>1902.7811833355227</v>
      </c>
      <c r="S16" s="932">
        <v>1095.5777306176062</v>
      </c>
      <c r="T16" s="933">
        <v>4281.9821456044765</v>
      </c>
      <c r="U16" s="934">
        <f t="shared" si="0"/>
        <v>102541.20420766996</v>
      </c>
      <c r="V16" s="634">
        <f t="shared" si="1"/>
        <v>3.663544338281266E-2</v>
      </c>
      <c r="W16" s="585"/>
      <c r="X16" s="635">
        <v>48198.680807013072</v>
      </c>
      <c r="Y16" s="633"/>
      <c r="Z16"/>
      <c r="AA16"/>
      <c r="AB16"/>
      <c r="AC16" t="s">
        <v>47</v>
      </c>
      <c r="AD16" s="16">
        <v>1298.1644078334211</v>
      </c>
      <c r="AE16"/>
      <c r="AF16" s="16">
        <v>2550.8624931209583</v>
      </c>
      <c r="AG16">
        <v>306.62350069758253</v>
      </c>
      <c r="AH16" s="16">
        <v>7787.8891780429549</v>
      </c>
      <c r="AI16" s="16">
        <v>8525.934744680384</v>
      </c>
      <c r="AJ16">
        <v>423.01950802862257</v>
      </c>
      <c r="AK16" s="16">
        <v>1419.1946967417193</v>
      </c>
      <c r="AL16" s="16">
        <v>1892.7612998850566</v>
      </c>
      <c r="AM16" s="16">
        <v>994.65969795365231</v>
      </c>
      <c r="AN16" s="16">
        <v>1119.0745879576882</v>
      </c>
      <c r="AO16" s="16">
        <v>5986.2721571675311</v>
      </c>
      <c r="AP16" s="16">
        <v>62919.227852187534</v>
      </c>
      <c r="AQ16"/>
      <c r="AR16">
        <v>37.179023815239795</v>
      </c>
      <c r="AS16" s="16">
        <v>48198.680807013072</v>
      </c>
      <c r="AT16" s="16">
        <v>1902.7811833355227</v>
      </c>
      <c r="AU16" s="666">
        <v>1095.5777306176062</v>
      </c>
      <c r="AV16" s="666">
        <v>4281.9821456044765</v>
      </c>
      <c r="AW16" s="16">
        <v>150739.88501468251</v>
      </c>
    </row>
    <row r="17" spans="1:49" s="569" customFormat="1" ht="22.5" customHeight="1">
      <c r="A17" s="559"/>
      <c r="B17" s="572" t="s">
        <v>10</v>
      </c>
      <c r="C17" s="931">
        <v>2689.9139449140885</v>
      </c>
      <c r="D17" s="932">
        <v>5.7167086579572421</v>
      </c>
      <c r="E17" s="932">
        <v>2098.5208899089093</v>
      </c>
      <c r="F17" s="932">
        <v>7398.2192867027325</v>
      </c>
      <c r="G17" s="932">
        <v>9806.9223598990811</v>
      </c>
      <c r="H17" s="932">
        <v>22313.60432559999</v>
      </c>
      <c r="I17" s="932">
        <v>404.91291848961089</v>
      </c>
      <c r="J17" s="932">
        <v>1890.495108282101</v>
      </c>
      <c r="K17" s="932">
        <v>2054.8686322725198</v>
      </c>
      <c r="L17" s="932">
        <v>2020.166506601515</v>
      </c>
      <c r="M17" s="932">
        <v>1469.2479521267371</v>
      </c>
      <c r="N17" s="932">
        <v>30382.268956078929</v>
      </c>
      <c r="O17" s="932">
        <v>13355.595368292472</v>
      </c>
      <c r="P17" s="932">
        <v>375.93917297856336</v>
      </c>
      <c r="Q17" s="932">
        <v>929.50206189479354</v>
      </c>
      <c r="R17" s="932">
        <v>1794.1651758908172</v>
      </c>
      <c r="S17" s="932">
        <v>1493.2955418406693</v>
      </c>
      <c r="T17" s="933">
        <v>2891.047008205278</v>
      </c>
      <c r="U17" s="934">
        <f t="shared" si="0"/>
        <v>103374.40191863674</v>
      </c>
      <c r="V17" s="634">
        <f t="shared" si="1"/>
        <v>3.6933124376542684E-2</v>
      </c>
      <c r="W17" s="583"/>
      <c r="X17" s="635">
        <v>81585.064946397135</v>
      </c>
      <c r="Y17" s="633"/>
      <c r="Z17"/>
      <c r="AA17"/>
      <c r="AB17"/>
      <c r="AC17" t="s">
        <v>10</v>
      </c>
      <c r="AD17" s="16">
        <v>2689.9139449140885</v>
      </c>
      <c r="AE17">
        <v>5.7167086579572421</v>
      </c>
      <c r="AF17" s="16">
        <v>2098.5208899089093</v>
      </c>
      <c r="AG17" s="16">
        <v>7398.2192867027325</v>
      </c>
      <c r="AH17" s="16">
        <v>9806.9223598990811</v>
      </c>
      <c r="AI17" s="16">
        <v>22313.60432559999</v>
      </c>
      <c r="AJ17">
        <v>404.91291848961089</v>
      </c>
      <c r="AK17" s="16">
        <v>1890.495108282101</v>
      </c>
      <c r="AL17" s="16">
        <v>2054.8686322725198</v>
      </c>
      <c r="AM17" s="16">
        <v>2020.166506601515</v>
      </c>
      <c r="AN17" s="16">
        <v>1469.2479521267371</v>
      </c>
      <c r="AO17" s="16">
        <v>30382.268956078929</v>
      </c>
      <c r="AP17" s="16">
        <v>13355.595368292472</v>
      </c>
      <c r="AQ17">
        <v>375.93917297856336</v>
      </c>
      <c r="AR17">
        <v>929.50206189479354</v>
      </c>
      <c r="AS17" s="16">
        <v>81585.064946397135</v>
      </c>
      <c r="AT17" s="16">
        <v>1794.1651758908172</v>
      </c>
      <c r="AU17" s="666">
        <v>1493.2955418406693</v>
      </c>
      <c r="AV17" s="666">
        <v>2891.047008205278</v>
      </c>
      <c r="AW17" s="16">
        <v>184959.46686503175</v>
      </c>
    </row>
    <row r="18" spans="1:49" s="569" customFormat="1" ht="22.5" customHeight="1">
      <c r="A18" s="559"/>
      <c r="B18" s="572" t="s">
        <v>11</v>
      </c>
      <c r="C18" s="931">
        <v>1544.7776206008298</v>
      </c>
      <c r="D18" s="932">
        <v>7.47622197937664</v>
      </c>
      <c r="E18" s="932">
        <v>1023.6648994446891</v>
      </c>
      <c r="F18" s="932">
        <v>8333.7348312460472</v>
      </c>
      <c r="G18" s="932">
        <v>4618.718366494978</v>
      </c>
      <c r="H18" s="932">
        <v>20533.642439177125</v>
      </c>
      <c r="I18" s="932">
        <v>647.03931932340447</v>
      </c>
      <c r="J18" s="932">
        <v>927.12409655434601</v>
      </c>
      <c r="K18" s="932">
        <v>2184.8931062647671</v>
      </c>
      <c r="L18" s="932">
        <v>1214.9526805094033</v>
      </c>
      <c r="M18" s="932">
        <v>771.14944613078558</v>
      </c>
      <c r="N18" s="932">
        <v>13225.503108054869</v>
      </c>
      <c r="O18" s="932">
        <v>73.025326214812495</v>
      </c>
      <c r="P18" s="932">
        <v>220.51660224571219</v>
      </c>
      <c r="Q18" s="932">
        <v>140.65487681934212</v>
      </c>
      <c r="R18" s="932">
        <v>1786.6853537081695</v>
      </c>
      <c r="S18" s="932">
        <v>1173.8541731891139</v>
      </c>
      <c r="T18" s="933">
        <v>2155.3128153537564</v>
      </c>
      <c r="U18" s="934">
        <f t="shared" si="0"/>
        <v>60582.725283311527</v>
      </c>
      <c r="V18" s="634">
        <f t="shared" si="1"/>
        <v>2.1644713646996924E-2</v>
      </c>
      <c r="W18" s="585"/>
      <c r="X18" s="635">
        <v>50944.424104922931</v>
      </c>
      <c r="Y18" s="633"/>
      <c r="Z18"/>
      <c r="AA18"/>
      <c r="AB18"/>
      <c r="AC18" t="s">
        <v>11</v>
      </c>
      <c r="AD18" s="16">
        <v>1544.7776206008298</v>
      </c>
      <c r="AE18">
        <v>7.47622197937664</v>
      </c>
      <c r="AF18" s="16">
        <v>1023.6648994446891</v>
      </c>
      <c r="AG18" s="16">
        <v>8333.7348312460472</v>
      </c>
      <c r="AH18" s="16">
        <v>4618.718366494978</v>
      </c>
      <c r="AI18" s="16">
        <v>20533.642439177125</v>
      </c>
      <c r="AJ18">
        <v>647.03931932340447</v>
      </c>
      <c r="AK18" s="16">
        <v>927.12409655434601</v>
      </c>
      <c r="AL18" s="16">
        <v>2184.8931062647671</v>
      </c>
      <c r="AM18" s="16">
        <v>1214.9526805094033</v>
      </c>
      <c r="AN18">
        <v>771.14944613078558</v>
      </c>
      <c r="AO18" s="16">
        <v>13225.503108054869</v>
      </c>
      <c r="AP18">
        <v>73.025326214812495</v>
      </c>
      <c r="AQ18">
        <v>220.51660224571219</v>
      </c>
      <c r="AR18">
        <v>140.65487681934212</v>
      </c>
      <c r="AS18" s="16">
        <v>50944.424104922931</v>
      </c>
      <c r="AT18" s="16">
        <v>1786.6853537081695</v>
      </c>
      <c r="AU18" s="666">
        <v>1173.8541731891139</v>
      </c>
      <c r="AV18" s="666">
        <v>2155.3128153537564</v>
      </c>
      <c r="AW18" s="16">
        <v>111527.14938823415</v>
      </c>
    </row>
    <row r="19" spans="1:49" s="569" customFormat="1" ht="22.5" customHeight="1">
      <c r="A19" s="559"/>
      <c r="B19" s="572" t="s">
        <v>12</v>
      </c>
      <c r="C19" s="931">
        <v>65844.765152235996</v>
      </c>
      <c r="D19" s="932"/>
      <c r="E19" s="932">
        <v>32060.134294448024</v>
      </c>
      <c r="F19" s="932">
        <v>21656.034408628078</v>
      </c>
      <c r="G19" s="932">
        <v>91594.90173835904</v>
      </c>
      <c r="H19" s="932">
        <v>133336.83353456281</v>
      </c>
      <c r="I19" s="932">
        <v>8702.3078610196735</v>
      </c>
      <c r="J19" s="932">
        <v>17492.744168259291</v>
      </c>
      <c r="K19" s="932">
        <v>19219.82142202678</v>
      </c>
      <c r="L19" s="932">
        <v>77089.130480298234</v>
      </c>
      <c r="M19" s="932">
        <v>24295.139341844213</v>
      </c>
      <c r="N19" s="932">
        <v>340671.38922359666</v>
      </c>
      <c r="O19" s="932">
        <v>47642.622870642736</v>
      </c>
      <c r="P19" s="932">
        <v>1634.3599254704329</v>
      </c>
      <c r="Q19" s="932">
        <v>2064.0635872361886</v>
      </c>
      <c r="R19" s="932">
        <v>24423.84435684068</v>
      </c>
      <c r="S19" s="932">
        <v>30743.372531856239</v>
      </c>
      <c r="T19" s="933">
        <v>51775.083892683469</v>
      </c>
      <c r="U19" s="934">
        <f t="shared" si="0"/>
        <v>990246.54879000853</v>
      </c>
      <c r="V19" s="634">
        <f t="shared" si="1"/>
        <v>0.35379067033141426</v>
      </c>
      <c r="W19" s="583"/>
      <c r="X19" s="635">
        <v>946581.39809014765</v>
      </c>
      <c r="Y19" s="633"/>
      <c r="Z19"/>
      <c r="AA19"/>
      <c r="AB19"/>
      <c r="AC19" t="s">
        <v>12</v>
      </c>
      <c r="AD19" s="16">
        <v>65844.765152235996</v>
      </c>
      <c r="AE19"/>
      <c r="AF19" s="16">
        <v>32060.134294448024</v>
      </c>
      <c r="AG19" s="16">
        <v>21656.034408628078</v>
      </c>
      <c r="AH19" s="16">
        <v>91594.90173835904</v>
      </c>
      <c r="AI19" s="16">
        <v>133336.83353456281</v>
      </c>
      <c r="AJ19" s="16">
        <v>8702.3078610196735</v>
      </c>
      <c r="AK19" s="16">
        <v>17492.744168259291</v>
      </c>
      <c r="AL19" s="16">
        <v>19219.82142202678</v>
      </c>
      <c r="AM19" s="16">
        <v>77089.130480298234</v>
      </c>
      <c r="AN19" s="16">
        <v>24295.139341844213</v>
      </c>
      <c r="AO19" s="16">
        <v>340671.38922359666</v>
      </c>
      <c r="AP19" s="16">
        <v>47642.622870642736</v>
      </c>
      <c r="AQ19" s="16">
        <v>1634.3599254704329</v>
      </c>
      <c r="AR19" s="16">
        <v>2064.0635872361886</v>
      </c>
      <c r="AS19" s="16">
        <v>946581.39809014765</v>
      </c>
      <c r="AT19" s="16">
        <v>24423.84435684068</v>
      </c>
      <c r="AU19" s="666">
        <v>30743.372531856239</v>
      </c>
      <c r="AV19" s="666">
        <v>51775.083892683469</v>
      </c>
      <c r="AW19" s="16">
        <v>1936827.9468801243</v>
      </c>
    </row>
    <row r="20" spans="1:49" s="569" customFormat="1" ht="22.5" customHeight="1">
      <c r="A20" s="559"/>
      <c r="B20" s="572" t="s">
        <v>13</v>
      </c>
      <c r="C20" s="931">
        <v>2545.6524112662773</v>
      </c>
      <c r="D20" s="932"/>
      <c r="E20" s="932">
        <v>936.5657171417256</v>
      </c>
      <c r="F20" s="932">
        <v>757.02453379794451</v>
      </c>
      <c r="G20" s="932">
        <v>3150.5058902776073</v>
      </c>
      <c r="H20" s="932">
        <v>2330.733444830621</v>
      </c>
      <c r="I20" s="932">
        <v>91.750190824486026</v>
      </c>
      <c r="J20" s="932">
        <v>803.20837662732936</v>
      </c>
      <c r="K20" s="932">
        <v>558.69923137382261</v>
      </c>
      <c r="L20" s="932">
        <v>1429.5728774607358</v>
      </c>
      <c r="M20" s="932">
        <v>853.29372089528158</v>
      </c>
      <c r="N20" s="932">
        <v>2836.8379819384754</v>
      </c>
      <c r="O20" s="932">
        <v>666.84757632823278</v>
      </c>
      <c r="P20" s="932">
        <v>595.97522596127624</v>
      </c>
      <c r="Q20" s="932">
        <v>52.816583891276167</v>
      </c>
      <c r="R20" s="932">
        <v>1372.4740420497408</v>
      </c>
      <c r="S20" s="932">
        <v>1601.8468840397084</v>
      </c>
      <c r="T20" s="933">
        <v>1580.2795655356315</v>
      </c>
      <c r="U20" s="934">
        <f t="shared" si="0"/>
        <v>22164.08425424017</v>
      </c>
      <c r="V20" s="634">
        <f t="shared" si="1"/>
        <v>7.9186806913602581E-3</v>
      </c>
      <c r="W20" s="585"/>
      <c r="X20" s="635">
        <v>35665.512611960818</v>
      </c>
      <c r="Y20" s="633"/>
      <c r="Z20"/>
      <c r="AA20"/>
      <c r="AB20"/>
      <c r="AC20" t="s">
        <v>13</v>
      </c>
      <c r="AD20" s="16">
        <v>2545.6524112662773</v>
      </c>
      <c r="AE20"/>
      <c r="AF20">
        <v>936.5657171417256</v>
      </c>
      <c r="AG20">
        <v>757.02453379794451</v>
      </c>
      <c r="AH20" s="16">
        <v>3150.5058902776073</v>
      </c>
      <c r="AI20" s="16">
        <v>2330.733444830621</v>
      </c>
      <c r="AJ20">
        <v>91.750190824486026</v>
      </c>
      <c r="AK20">
        <v>803.20837662732936</v>
      </c>
      <c r="AL20">
        <v>558.69923137382261</v>
      </c>
      <c r="AM20">
        <v>1429.5728774607358</v>
      </c>
      <c r="AN20" s="16">
        <v>853.29372089528158</v>
      </c>
      <c r="AO20">
        <v>2836.8379819384754</v>
      </c>
      <c r="AP20" s="16">
        <v>666.84757632823278</v>
      </c>
      <c r="AQ20" s="16">
        <v>595.97522596127624</v>
      </c>
      <c r="AR20">
        <v>52.816583891276167</v>
      </c>
      <c r="AS20" s="16">
        <v>35665.512611960818</v>
      </c>
      <c r="AT20">
        <v>1372.4740420497408</v>
      </c>
      <c r="AU20" s="666">
        <v>1601.8468840397084</v>
      </c>
      <c r="AV20" s="569">
        <v>1580.2795655356315</v>
      </c>
      <c r="AW20" s="16">
        <v>57829.596866201005</v>
      </c>
    </row>
    <row r="21" spans="1:49" s="569" customFormat="1" ht="22.5" customHeight="1">
      <c r="A21" s="559"/>
      <c r="B21" s="572" t="s">
        <v>14</v>
      </c>
      <c r="C21" s="931">
        <v>2640.4519022505779</v>
      </c>
      <c r="D21" s="932">
        <v>24.585763813154561</v>
      </c>
      <c r="E21" s="932">
        <v>714.52885590850963</v>
      </c>
      <c r="F21" s="932">
        <v>553.410948367213</v>
      </c>
      <c r="G21" s="932">
        <v>1407.2611761596625</v>
      </c>
      <c r="H21" s="932">
        <v>1296.8534083329691</v>
      </c>
      <c r="I21" s="932">
        <v>27.10150332493366</v>
      </c>
      <c r="J21" s="932">
        <v>317.13203121037537</v>
      </c>
      <c r="K21" s="932">
        <v>248.32949966535526</v>
      </c>
      <c r="L21" s="932">
        <v>522.99112270091553</v>
      </c>
      <c r="M21" s="932">
        <v>331.68670462052916</v>
      </c>
      <c r="N21" s="932">
        <v>2060.3998409244309</v>
      </c>
      <c r="O21" s="932">
        <v>2.9904426153020411</v>
      </c>
      <c r="P21" s="932">
        <v>1.1614418585030368</v>
      </c>
      <c r="Q21" s="932">
        <v>3.567879765244935</v>
      </c>
      <c r="R21" s="932">
        <v>425.55948058258321</v>
      </c>
      <c r="S21" s="932">
        <v>324.54357081052564</v>
      </c>
      <c r="T21" s="933">
        <v>794.16863746394756</v>
      </c>
      <c r="U21" s="934">
        <f t="shared" si="0"/>
        <v>11696.724210374734</v>
      </c>
      <c r="V21" s="634">
        <f t="shared" si="1"/>
        <v>4.1789510946810713E-3</v>
      </c>
      <c r="W21" s="583"/>
      <c r="X21" s="635">
        <v>9800.2054122073532</v>
      </c>
      <c r="Y21" s="633"/>
      <c r="Z21"/>
      <c r="AA21"/>
      <c r="AB21"/>
      <c r="AC21" t="s">
        <v>14</v>
      </c>
      <c r="AD21" s="16">
        <v>2640.4519022505779</v>
      </c>
      <c r="AE21">
        <v>24.585763813154561</v>
      </c>
      <c r="AF21">
        <v>714.52885590850963</v>
      </c>
      <c r="AG21">
        <v>553.410948367213</v>
      </c>
      <c r="AH21" s="16">
        <v>1407.2611761596625</v>
      </c>
      <c r="AI21" s="16">
        <v>1296.8534083329691</v>
      </c>
      <c r="AJ21">
        <v>27.10150332493366</v>
      </c>
      <c r="AK21">
        <v>317.13203121037537</v>
      </c>
      <c r="AL21">
        <v>248.32949966535526</v>
      </c>
      <c r="AM21">
        <v>522.99112270091553</v>
      </c>
      <c r="AN21">
        <v>331.68670462052916</v>
      </c>
      <c r="AO21" s="16">
        <v>2060.3998409244309</v>
      </c>
      <c r="AP21">
        <v>2.9904426153020411</v>
      </c>
      <c r="AQ21">
        <v>1.1614418585030368</v>
      </c>
      <c r="AR21">
        <v>3.567879765244935</v>
      </c>
      <c r="AS21" s="16">
        <v>9800.2054122073532</v>
      </c>
      <c r="AT21">
        <v>425.55948058258321</v>
      </c>
      <c r="AU21" s="569">
        <v>324.54357081052564</v>
      </c>
      <c r="AV21" s="569">
        <v>794.16863746394756</v>
      </c>
      <c r="AW21" s="16">
        <v>21496.92962258208</v>
      </c>
    </row>
    <row r="22" spans="1:49" s="569" customFormat="1" ht="22.5" customHeight="1">
      <c r="A22" s="559"/>
      <c r="B22" s="572" t="s">
        <v>15</v>
      </c>
      <c r="C22" s="931">
        <v>644.9762280840265</v>
      </c>
      <c r="D22" s="932"/>
      <c r="E22" s="932">
        <v>536.54425080645296</v>
      </c>
      <c r="F22" s="932">
        <v>70.602168581032061</v>
      </c>
      <c r="G22" s="932">
        <v>1422.2882361518564</v>
      </c>
      <c r="H22" s="932">
        <v>2297.1596106968364</v>
      </c>
      <c r="I22" s="932">
        <v>5.0891343590934754</v>
      </c>
      <c r="J22" s="932">
        <v>224.44372164921936</v>
      </c>
      <c r="K22" s="932">
        <v>148.17531274315164</v>
      </c>
      <c r="L22" s="932">
        <v>514.75730089536682</v>
      </c>
      <c r="M22" s="932">
        <v>185.22439269120181</v>
      </c>
      <c r="N22" s="932">
        <v>1114.2838479421428</v>
      </c>
      <c r="O22" s="932">
        <v>150827.20154961431</v>
      </c>
      <c r="P22" s="932">
        <v>183.32537018349976</v>
      </c>
      <c r="Q22" s="932">
        <v>50.858127324172969</v>
      </c>
      <c r="R22" s="932">
        <v>231.76612989414528</v>
      </c>
      <c r="S22" s="932">
        <v>166.8304160395565</v>
      </c>
      <c r="T22" s="933">
        <v>712.92426073063109</v>
      </c>
      <c r="U22" s="934">
        <f t="shared" si="0"/>
        <v>159336.45005838672</v>
      </c>
      <c r="V22" s="634">
        <f t="shared" si="1"/>
        <v>5.6926984035708797E-2</v>
      </c>
      <c r="W22" s="585"/>
      <c r="X22" s="635">
        <v>10938.142088817745</v>
      </c>
      <c r="Y22" s="633"/>
      <c r="Z22"/>
      <c r="AA22"/>
      <c r="AB22"/>
      <c r="AC22" t="s">
        <v>15</v>
      </c>
      <c r="AD22">
        <v>644.9762280840265</v>
      </c>
      <c r="AE22"/>
      <c r="AF22">
        <v>536.54425080645296</v>
      </c>
      <c r="AG22">
        <v>70.602168581032061</v>
      </c>
      <c r="AH22" s="16">
        <v>1422.2882361518564</v>
      </c>
      <c r="AI22" s="16">
        <v>2297.1596106968364</v>
      </c>
      <c r="AJ22">
        <v>5.0891343590934754</v>
      </c>
      <c r="AK22">
        <v>224.44372164921936</v>
      </c>
      <c r="AL22">
        <v>148.17531274315164</v>
      </c>
      <c r="AM22">
        <v>514.75730089536682</v>
      </c>
      <c r="AN22">
        <v>185.22439269120181</v>
      </c>
      <c r="AO22" s="16">
        <v>1114.2838479421428</v>
      </c>
      <c r="AP22" s="16">
        <v>150827.20154961431</v>
      </c>
      <c r="AQ22">
        <v>183.32537018349976</v>
      </c>
      <c r="AR22">
        <v>50.858127324172969</v>
      </c>
      <c r="AS22" s="16">
        <v>10938.142088817745</v>
      </c>
      <c r="AT22">
        <v>231.76612989414528</v>
      </c>
      <c r="AU22" s="569">
        <v>166.8304160395565</v>
      </c>
      <c r="AV22" s="569">
        <v>712.92426073063109</v>
      </c>
      <c r="AW22" s="16">
        <v>170274.59214720444</v>
      </c>
    </row>
    <row r="23" spans="1:49" s="569" customFormat="1" ht="22.5" customHeight="1">
      <c r="A23" s="559"/>
      <c r="B23" s="572" t="s">
        <v>16</v>
      </c>
      <c r="C23" s="931">
        <v>198.27681920797386</v>
      </c>
      <c r="D23" s="932"/>
      <c r="E23" s="932">
        <v>957.18182085578974</v>
      </c>
      <c r="F23" s="932">
        <v>99.151005826497681</v>
      </c>
      <c r="G23" s="932">
        <v>1243.901548229996</v>
      </c>
      <c r="H23" s="932">
        <v>1251.7090619190176</v>
      </c>
      <c r="I23" s="932">
        <v>99.218635350484419</v>
      </c>
      <c r="J23" s="932">
        <v>321.03406740946531</v>
      </c>
      <c r="K23" s="932">
        <v>256.03169306140484</v>
      </c>
      <c r="L23" s="932">
        <v>203.4005067887995</v>
      </c>
      <c r="M23" s="932">
        <v>168.33792008195539</v>
      </c>
      <c r="N23" s="932">
        <v>436.73127851331952</v>
      </c>
      <c r="O23" s="932">
        <v>54668.420132239145</v>
      </c>
      <c r="P23" s="932"/>
      <c r="Q23" s="932">
        <v>0.57155599870102103</v>
      </c>
      <c r="R23" s="932">
        <v>571.83052054459324</v>
      </c>
      <c r="S23" s="932">
        <v>337.72346243418423</v>
      </c>
      <c r="T23" s="933">
        <v>659.60915522680739</v>
      </c>
      <c r="U23" s="934">
        <f t="shared" si="0"/>
        <v>61473.129183688136</v>
      </c>
      <c r="V23" s="634">
        <f t="shared" si="1"/>
        <v>2.196283300137879E-2</v>
      </c>
      <c r="W23" s="583"/>
      <c r="X23" s="635">
        <v>6786.6655892035342</v>
      </c>
      <c r="Y23" s="633"/>
      <c r="Z23"/>
      <c r="AA23"/>
      <c r="AB23"/>
      <c r="AC23" t="s">
        <v>16</v>
      </c>
      <c r="AD23">
        <v>198.27681920797386</v>
      </c>
      <c r="AE23"/>
      <c r="AF23" s="16">
        <v>957.18182085578974</v>
      </c>
      <c r="AG23">
        <v>99.151005826497681</v>
      </c>
      <c r="AH23" s="16">
        <v>1243.901548229996</v>
      </c>
      <c r="AI23" s="16">
        <v>1251.7090619190176</v>
      </c>
      <c r="AJ23">
        <v>99.218635350484419</v>
      </c>
      <c r="AK23">
        <v>321.03406740946531</v>
      </c>
      <c r="AL23">
        <v>256.03169306140484</v>
      </c>
      <c r="AM23">
        <v>203.4005067887995</v>
      </c>
      <c r="AN23">
        <v>168.33792008195539</v>
      </c>
      <c r="AO23">
        <v>436.73127851331952</v>
      </c>
      <c r="AP23" s="16">
        <v>54668.420132239145</v>
      </c>
      <c r="AQ23"/>
      <c r="AR23">
        <v>0.57155599870102103</v>
      </c>
      <c r="AS23" s="16">
        <v>6786.6655892035342</v>
      </c>
      <c r="AT23">
        <v>571.83052054459324</v>
      </c>
      <c r="AU23" s="569">
        <v>337.72346243418423</v>
      </c>
      <c r="AV23" s="569">
        <v>659.60915522680739</v>
      </c>
      <c r="AW23" s="16">
        <v>68259.794772891793</v>
      </c>
    </row>
    <row r="24" spans="1:49" s="569" customFormat="1" ht="22.5" customHeight="1">
      <c r="A24" s="559"/>
      <c r="B24" s="572" t="s">
        <v>17</v>
      </c>
      <c r="C24" s="931">
        <v>1900.2491247148173</v>
      </c>
      <c r="D24" s="932">
        <v>10.433050390742343</v>
      </c>
      <c r="E24" s="932">
        <v>5871.1578897995478</v>
      </c>
      <c r="F24" s="932">
        <v>15789.922738282865</v>
      </c>
      <c r="G24" s="932">
        <v>9248.5439781269088</v>
      </c>
      <c r="H24" s="932">
        <v>13971.717985528458</v>
      </c>
      <c r="I24" s="932">
        <v>544.64420914234154</v>
      </c>
      <c r="J24" s="932">
        <v>1181.6633550838931</v>
      </c>
      <c r="K24" s="932">
        <v>3277.1350259309997</v>
      </c>
      <c r="L24" s="932">
        <v>3675.4621904587348</v>
      </c>
      <c r="M24" s="932">
        <v>1402.097181569753</v>
      </c>
      <c r="N24" s="932">
        <v>17512.458959827924</v>
      </c>
      <c r="O24" s="932">
        <v>9748.9766737547325</v>
      </c>
      <c r="P24" s="932">
        <v>43.691888950491794</v>
      </c>
      <c r="Q24" s="932">
        <v>6062.2817445578985</v>
      </c>
      <c r="R24" s="932">
        <v>1635.1366471794736</v>
      </c>
      <c r="S24" s="932">
        <v>3731.9147917895002</v>
      </c>
      <c r="T24" s="933">
        <v>6136.609191124322</v>
      </c>
      <c r="U24" s="934">
        <f t="shared" si="0"/>
        <v>101744.09662621342</v>
      </c>
      <c r="V24" s="634">
        <f t="shared" si="1"/>
        <v>3.6350656502298559E-2</v>
      </c>
      <c r="W24" s="585"/>
      <c r="X24" s="635">
        <v>80433.329307068925</v>
      </c>
      <c r="Y24" s="633"/>
      <c r="Z24"/>
      <c r="AA24"/>
      <c r="AB24"/>
      <c r="AC24" t="s">
        <v>17</v>
      </c>
      <c r="AD24" s="16">
        <v>1900.2491247148173</v>
      </c>
      <c r="AE24">
        <v>10.433050390742343</v>
      </c>
      <c r="AF24" s="16">
        <v>5871.1578897995478</v>
      </c>
      <c r="AG24" s="16">
        <v>15789.922738282865</v>
      </c>
      <c r="AH24" s="16">
        <v>9248.5439781269088</v>
      </c>
      <c r="AI24" s="16">
        <v>13971.717985528458</v>
      </c>
      <c r="AJ24">
        <v>544.64420914234154</v>
      </c>
      <c r="AK24" s="16">
        <v>1181.6633550838931</v>
      </c>
      <c r="AL24" s="16">
        <v>3277.1350259309997</v>
      </c>
      <c r="AM24" s="16">
        <v>3675.4621904587348</v>
      </c>
      <c r="AN24" s="16">
        <v>1402.097181569753</v>
      </c>
      <c r="AO24" s="16">
        <v>17512.458959827924</v>
      </c>
      <c r="AP24" s="16">
        <v>9748.9766737547325</v>
      </c>
      <c r="AQ24">
        <v>43.691888950491794</v>
      </c>
      <c r="AR24" s="16">
        <v>6062.2817445578985</v>
      </c>
      <c r="AS24" s="16">
        <v>80433.329307068925</v>
      </c>
      <c r="AT24" s="16">
        <v>1635.1366471794736</v>
      </c>
      <c r="AU24" s="666">
        <v>3731.9147917895002</v>
      </c>
      <c r="AV24" s="666">
        <v>6136.609191124322</v>
      </c>
      <c r="AW24" s="16">
        <v>182177.42593328567</v>
      </c>
    </row>
    <row r="25" spans="1:49" s="569" customFormat="1" ht="22.5" customHeight="1">
      <c r="A25" s="559"/>
      <c r="B25" s="572" t="s">
        <v>18</v>
      </c>
      <c r="C25" s="931">
        <v>794.85935193231137</v>
      </c>
      <c r="D25" s="932">
        <v>1701.1830139765812</v>
      </c>
      <c r="E25" s="932">
        <v>1333.529382756652</v>
      </c>
      <c r="F25" s="932">
        <v>875.57649797144632</v>
      </c>
      <c r="G25" s="932">
        <v>3883.8032579102469</v>
      </c>
      <c r="H25" s="932">
        <v>3008.9436180944172</v>
      </c>
      <c r="I25" s="932">
        <v>630.08101542525549</v>
      </c>
      <c r="J25" s="932">
        <v>826.70806424779471</v>
      </c>
      <c r="K25" s="932">
        <v>912.58045845949641</v>
      </c>
      <c r="L25" s="932">
        <v>751.27358247621237</v>
      </c>
      <c r="M25" s="932">
        <v>423.5218567814141</v>
      </c>
      <c r="N25" s="932">
        <v>7250.7176597201769</v>
      </c>
      <c r="O25" s="932">
        <v>19128.594194528447</v>
      </c>
      <c r="P25" s="932">
        <v>510.81778792849462</v>
      </c>
      <c r="Q25" s="932">
        <v>463.50483259601316</v>
      </c>
      <c r="R25" s="932">
        <v>1126.4924107167683</v>
      </c>
      <c r="S25" s="932">
        <v>2782.631403467688</v>
      </c>
      <c r="T25" s="933">
        <v>2959.3810198630467</v>
      </c>
      <c r="U25" s="934">
        <f t="shared" si="0"/>
        <v>49364.199408852466</v>
      </c>
      <c r="V25" s="634">
        <f t="shared" si="1"/>
        <v>1.7636611024367282E-2</v>
      </c>
      <c r="W25" s="583"/>
      <c r="X25" s="635">
        <v>25489.271428594828</v>
      </c>
      <c r="Y25" s="633"/>
      <c r="Z25"/>
      <c r="AA25"/>
      <c r="AB25"/>
      <c r="AC25" t="s">
        <v>18</v>
      </c>
      <c r="AD25" s="16">
        <v>794.85935193231137</v>
      </c>
      <c r="AE25">
        <v>1701.1830139765812</v>
      </c>
      <c r="AF25" s="16">
        <v>1333.529382756652</v>
      </c>
      <c r="AG25">
        <v>875.57649797144632</v>
      </c>
      <c r="AH25" s="16">
        <v>3883.8032579102469</v>
      </c>
      <c r="AI25" s="16">
        <v>3008.9436180944172</v>
      </c>
      <c r="AJ25">
        <v>630.08101542525549</v>
      </c>
      <c r="AK25" s="16">
        <v>826.70806424779471</v>
      </c>
      <c r="AL25" s="16">
        <v>912.58045845949641</v>
      </c>
      <c r="AM25" s="16">
        <v>751.27358247621237</v>
      </c>
      <c r="AN25">
        <v>423.5218567814141</v>
      </c>
      <c r="AO25" s="16">
        <v>7250.7176597201769</v>
      </c>
      <c r="AP25" s="16">
        <v>19128.594194528447</v>
      </c>
      <c r="AQ25">
        <v>510.81778792849462</v>
      </c>
      <c r="AR25" s="16">
        <v>463.50483259601316</v>
      </c>
      <c r="AS25" s="16">
        <v>25489.271428594828</v>
      </c>
      <c r="AT25">
        <v>1126.4924107167683</v>
      </c>
      <c r="AU25" s="666">
        <v>2782.631403467688</v>
      </c>
      <c r="AV25" s="666">
        <v>2959.3810198630467</v>
      </c>
      <c r="AW25" s="16">
        <v>74853.470837446817</v>
      </c>
    </row>
    <row r="26" spans="1:49" s="569" customFormat="1" ht="22.5" customHeight="1">
      <c r="A26" s="559"/>
      <c r="B26" s="572" t="s">
        <v>71</v>
      </c>
      <c r="C26" s="931">
        <v>2645.9967770718358</v>
      </c>
      <c r="D26" s="932">
        <v>3.2936562502871158</v>
      </c>
      <c r="E26" s="932">
        <v>1346.5968864899367</v>
      </c>
      <c r="F26" s="932">
        <v>3552.9553123118449</v>
      </c>
      <c r="G26" s="932">
        <v>3357.1735164412239</v>
      </c>
      <c r="H26" s="932">
        <v>5339.2983603201737</v>
      </c>
      <c r="I26" s="932">
        <v>253.47223360798435</v>
      </c>
      <c r="J26" s="932">
        <v>590.05977929341793</v>
      </c>
      <c r="K26" s="932">
        <v>981.08965228877059</v>
      </c>
      <c r="L26" s="932">
        <v>1231.9904472317428</v>
      </c>
      <c r="M26" s="932">
        <v>995.30731391716938</v>
      </c>
      <c r="N26" s="932">
        <v>4072.5037773760951</v>
      </c>
      <c r="O26" s="932">
        <v>418.57976853532597</v>
      </c>
      <c r="P26" s="932">
        <v>867.09850767214209</v>
      </c>
      <c r="Q26" s="932">
        <v>43.158441706162805</v>
      </c>
      <c r="R26" s="932">
        <v>1925.7370400097507</v>
      </c>
      <c r="S26" s="932">
        <v>544.34910252326438</v>
      </c>
      <c r="T26" s="933">
        <v>2601.2530665339305</v>
      </c>
      <c r="U26" s="934">
        <f t="shared" si="0"/>
        <v>30769.913639581056</v>
      </c>
      <c r="V26" s="634">
        <f t="shared" si="1"/>
        <v>1.0993331292988545E-2</v>
      </c>
      <c r="W26" s="585"/>
      <c r="X26" s="635">
        <v>24864.953596692478</v>
      </c>
      <c r="Y26" s="633"/>
      <c r="Z26"/>
      <c r="AA26"/>
      <c r="AB26"/>
      <c r="AC26" t="s">
        <v>71</v>
      </c>
      <c r="AD26" s="16">
        <v>2645.9967770718358</v>
      </c>
      <c r="AE26">
        <v>3.2936562502871158</v>
      </c>
      <c r="AF26">
        <v>1346.5968864899367</v>
      </c>
      <c r="AG26" s="16">
        <v>3552.9553123118449</v>
      </c>
      <c r="AH26" s="16">
        <v>3357.1735164412239</v>
      </c>
      <c r="AI26" s="16">
        <v>5339.2983603201737</v>
      </c>
      <c r="AJ26">
        <v>253.47223360798435</v>
      </c>
      <c r="AK26">
        <v>590.05977929341793</v>
      </c>
      <c r="AL26">
        <v>981.08965228877059</v>
      </c>
      <c r="AM26">
        <v>1231.9904472317428</v>
      </c>
      <c r="AN26" s="16">
        <v>995.30731391716938</v>
      </c>
      <c r="AO26" s="16">
        <v>4072.5037773760951</v>
      </c>
      <c r="AP26" s="16">
        <v>418.57976853532597</v>
      </c>
      <c r="AQ26" s="16">
        <v>867.09850767214209</v>
      </c>
      <c r="AR26">
        <v>43.158441706162805</v>
      </c>
      <c r="AS26" s="16">
        <v>24864.953596692478</v>
      </c>
      <c r="AT26">
        <v>1925.7370400097507</v>
      </c>
      <c r="AU26" s="569">
        <v>544.34910252326438</v>
      </c>
      <c r="AV26" s="666">
        <v>2601.2530665339305</v>
      </c>
      <c r="AW26" s="16">
        <v>55634.867236273443</v>
      </c>
    </row>
    <row r="27" spans="1:49" s="569" customFormat="1" ht="22.5" customHeight="1">
      <c r="A27" s="559"/>
      <c r="B27" s="572" t="s">
        <v>20</v>
      </c>
      <c r="C27" s="931">
        <v>1733.7390673940363</v>
      </c>
      <c r="D27" s="932"/>
      <c r="E27" s="932">
        <v>613.19186588036507</v>
      </c>
      <c r="F27" s="932">
        <v>1961.3291442298821</v>
      </c>
      <c r="G27" s="932">
        <v>3091.8949986630591</v>
      </c>
      <c r="H27" s="932">
        <v>2215.3372218005429</v>
      </c>
      <c r="I27" s="932">
        <v>31.634692054518528</v>
      </c>
      <c r="J27" s="932">
        <v>350.92344923942926</v>
      </c>
      <c r="K27" s="932">
        <v>357.37081165252459</v>
      </c>
      <c r="L27" s="932">
        <v>374.77477094490689</v>
      </c>
      <c r="M27" s="932">
        <v>287.52490930152788</v>
      </c>
      <c r="N27" s="932">
        <v>2873.6365322928832</v>
      </c>
      <c r="O27" s="932">
        <v>1583.0034332702878</v>
      </c>
      <c r="P27" s="932">
        <v>1021.5400857110365</v>
      </c>
      <c r="Q27" s="932">
        <v>125.93554433850701</v>
      </c>
      <c r="R27" s="932">
        <v>504.68412980472186</v>
      </c>
      <c r="S27" s="932">
        <v>1294.5654142286935</v>
      </c>
      <c r="T27" s="933">
        <v>1300.1200609023549</v>
      </c>
      <c r="U27" s="934">
        <f t="shared" si="0"/>
        <v>19721.206131709278</v>
      </c>
      <c r="V27" s="634">
        <f t="shared" si="1"/>
        <v>7.0459005846643975E-3</v>
      </c>
      <c r="W27" s="583"/>
      <c r="X27" s="635">
        <v>21350.760790030301</v>
      </c>
      <c r="Y27" s="633"/>
      <c r="Z27"/>
      <c r="AA27"/>
      <c r="AB27"/>
      <c r="AC27" t="s">
        <v>20</v>
      </c>
      <c r="AD27" s="16">
        <v>1733.7390673940363</v>
      </c>
      <c r="AE27"/>
      <c r="AF27">
        <v>613.19186588036507</v>
      </c>
      <c r="AG27" s="16">
        <v>1961.3291442298821</v>
      </c>
      <c r="AH27" s="16">
        <v>3091.8949986630591</v>
      </c>
      <c r="AI27" s="16">
        <v>2215.3372218005429</v>
      </c>
      <c r="AJ27">
        <v>31.634692054518528</v>
      </c>
      <c r="AK27">
        <v>350.92344923942926</v>
      </c>
      <c r="AL27">
        <v>357.37081165252459</v>
      </c>
      <c r="AM27">
        <v>374.77477094490689</v>
      </c>
      <c r="AN27">
        <v>287.52490930152788</v>
      </c>
      <c r="AO27" s="16">
        <v>2873.6365322928832</v>
      </c>
      <c r="AP27" s="16">
        <v>1583.0034332702878</v>
      </c>
      <c r="AQ27" s="16">
        <v>1021.5400857110365</v>
      </c>
      <c r="AR27">
        <v>125.93554433850701</v>
      </c>
      <c r="AS27" s="16">
        <v>21350.760790030301</v>
      </c>
      <c r="AT27">
        <v>504.68412980472186</v>
      </c>
      <c r="AU27" s="666">
        <v>1294.5654142286935</v>
      </c>
      <c r="AV27" s="666">
        <v>1300.1200609023549</v>
      </c>
      <c r="AW27" s="16">
        <v>41071.966921739804</v>
      </c>
    </row>
    <row r="28" spans="1:49" s="569" customFormat="1" ht="22.5" customHeight="1">
      <c r="A28" s="559"/>
      <c r="B28" s="572" t="s">
        <v>21</v>
      </c>
      <c r="C28" s="931">
        <v>664.36696146821373</v>
      </c>
      <c r="D28" s="932">
        <v>0.736169945419479</v>
      </c>
      <c r="E28" s="932">
        <v>570.89513602386762</v>
      </c>
      <c r="F28" s="932">
        <v>376.37187396300828</v>
      </c>
      <c r="G28" s="932">
        <v>1285.9661598258476</v>
      </c>
      <c r="H28" s="932">
        <v>2894.6567128901188</v>
      </c>
      <c r="I28" s="932">
        <v>39.874273679591994</v>
      </c>
      <c r="J28" s="932">
        <v>292.22134170519371</v>
      </c>
      <c r="K28" s="932">
        <v>1334.6700890956947</v>
      </c>
      <c r="L28" s="932">
        <v>95.417174408251242</v>
      </c>
      <c r="M28" s="932">
        <v>209.17052088937896</v>
      </c>
      <c r="N28" s="932">
        <v>1059.8753109141787</v>
      </c>
      <c r="O28" s="932"/>
      <c r="P28" s="932">
        <v>1.7336049256925596</v>
      </c>
      <c r="Q28" s="932">
        <v>5648.6257638139459</v>
      </c>
      <c r="R28" s="932">
        <v>302.89551155487237</v>
      </c>
      <c r="S28" s="932">
        <v>929.46965487803493</v>
      </c>
      <c r="T28" s="933">
        <v>719.12051436428999</v>
      </c>
      <c r="U28" s="934">
        <f t="shared" si="0"/>
        <v>16426.066774345603</v>
      </c>
      <c r="V28" s="634">
        <f t="shared" si="1"/>
        <v>5.8686285573075645E-3</v>
      </c>
      <c r="W28" s="585"/>
      <c r="X28" s="635">
        <v>10201.563857864565</v>
      </c>
      <c r="Y28" s="633"/>
      <c r="Z28"/>
      <c r="AA28"/>
      <c r="AB28"/>
      <c r="AC28" t="s">
        <v>21</v>
      </c>
      <c r="AD28">
        <v>664.36696146821373</v>
      </c>
      <c r="AE28">
        <v>0.736169945419479</v>
      </c>
      <c r="AF28">
        <v>570.89513602386762</v>
      </c>
      <c r="AG28">
        <v>376.37187396300828</v>
      </c>
      <c r="AH28" s="16">
        <v>1285.9661598258476</v>
      </c>
      <c r="AI28" s="16">
        <v>2894.6567128901188</v>
      </c>
      <c r="AJ28">
        <v>39.874273679591994</v>
      </c>
      <c r="AK28">
        <v>292.22134170519371</v>
      </c>
      <c r="AL28" s="16">
        <v>1334.6700890956947</v>
      </c>
      <c r="AM28">
        <v>95.417174408251242</v>
      </c>
      <c r="AN28">
        <v>209.17052088937896</v>
      </c>
      <c r="AO28" s="16">
        <v>1059.8753109141787</v>
      </c>
      <c r="AP28"/>
      <c r="AQ28">
        <v>1.7336049256925596</v>
      </c>
      <c r="AR28" s="16">
        <v>5648.6257638139459</v>
      </c>
      <c r="AS28" s="16">
        <v>10201.563857864565</v>
      </c>
      <c r="AT28">
        <v>302.89551155487237</v>
      </c>
      <c r="AU28">
        <v>929.46965487803493</v>
      </c>
      <c r="AV28">
        <v>719.12051436428999</v>
      </c>
      <c r="AW28" s="16">
        <v>26627.63063221017</v>
      </c>
    </row>
    <row r="29" spans="1:49" s="569" customFormat="1" ht="22.5" customHeight="1">
      <c r="A29" s="559"/>
      <c r="B29" s="588" t="s">
        <v>22</v>
      </c>
      <c r="C29" s="935">
        <v>3543.3479731552829</v>
      </c>
      <c r="D29" s="936"/>
      <c r="E29" s="936">
        <v>1972.0644297243846</v>
      </c>
      <c r="F29" s="936">
        <v>985.9804915378337</v>
      </c>
      <c r="G29" s="936">
        <v>1899.0756828280887</v>
      </c>
      <c r="H29" s="936">
        <v>4296.7212424563186</v>
      </c>
      <c r="I29" s="936">
        <v>117.23325531500772</v>
      </c>
      <c r="J29" s="936">
        <v>802.67992261700272</v>
      </c>
      <c r="K29" s="936">
        <v>1461.6421484710791</v>
      </c>
      <c r="L29" s="936">
        <v>1328.9671715453849</v>
      </c>
      <c r="M29" s="936">
        <v>866.31331414538738</v>
      </c>
      <c r="N29" s="936">
        <v>6455.9274637227672</v>
      </c>
      <c r="O29" s="936">
        <v>637.40108614688745</v>
      </c>
      <c r="P29" s="936">
        <v>1063.1119077877784</v>
      </c>
      <c r="Q29" s="936">
        <v>57.377223257522786</v>
      </c>
      <c r="R29" s="936">
        <v>1222.2036097943064</v>
      </c>
      <c r="S29" s="936">
        <v>877.68687613125041</v>
      </c>
      <c r="T29" s="937">
        <v>1511.3440028174023</v>
      </c>
      <c r="U29" s="938">
        <f t="shared" si="0"/>
        <v>29099.077801453685</v>
      </c>
      <c r="V29" s="636">
        <f t="shared" si="1"/>
        <v>1.0396382854332399E-2</v>
      </c>
      <c r="W29" s="583"/>
      <c r="X29" s="637">
        <v>26303.562831359231</v>
      </c>
      <c r="Y29" s="633"/>
      <c r="Z29"/>
      <c r="AA29"/>
      <c r="AB29"/>
      <c r="AC29" t="s">
        <v>22</v>
      </c>
      <c r="AD29" s="16">
        <v>3543.3479731552829</v>
      </c>
      <c r="AE29"/>
      <c r="AF29" s="16">
        <v>1972.0644297243846</v>
      </c>
      <c r="AG29">
        <v>985.9804915378337</v>
      </c>
      <c r="AH29" s="16">
        <v>1899.0756828280887</v>
      </c>
      <c r="AI29" s="16">
        <v>4296.7212424563186</v>
      </c>
      <c r="AJ29">
        <v>117.23325531500772</v>
      </c>
      <c r="AK29" s="16">
        <v>802.67992261700272</v>
      </c>
      <c r="AL29" s="16">
        <v>1461.6421484710791</v>
      </c>
      <c r="AM29" s="16">
        <v>1328.9671715453849</v>
      </c>
      <c r="AN29">
        <v>866.31331414538738</v>
      </c>
      <c r="AO29" s="16">
        <v>6455.9274637227672</v>
      </c>
      <c r="AP29">
        <v>637.40108614688745</v>
      </c>
      <c r="AQ29" s="16">
        <v>1063.1119077877784</v>
      </c>
      <c r="AR29">
        <v>57.377223257522786</v>
      </c>
      <c r="AS29" s="16">
        <v>26303.562831359231</v>
      </c>
      <c r="AT29" s="16">
        <v>1222.2036097943064</v>
      </c>
      <c r="AU29">
        <v>877.68687613125041</v>
      </c>
      <c r="AV29" s="16">
        <v>1511.3440028174023</v>
      </c>
      <c r="AW29" s="16">
        <v>55402.64063281277</v>
      </c>
    </row>
    <row r="30" spans="1:49" s="569" customFormat="1" ht="22.5" customHeight="1" thickBot="1">
      <c r="A30" s="559"/>
      <c r="B30" s="95" t="s">
        <v>54</v>
      </c>
      <c r="C30" s="939">
        <f>SUM(C5:C29)</f>
        <v>103916.76786129769</v>
      </c>
      <c r="D30" s="940">
        <f>SUM(D5:D29)</f>
        <v>1937.0052697748838</v>
      </c>
      <c r="E30" s="940">
        <f t="shared" ref="E30:T30" si="2">SUM(E5:E29)</f>
        <v>67642.026385804318</v>
      </c>
      <c r="F30" s="940">
        <f t="shared" si="2"/>
        <v>106750.99776381171</v>
      </c>
      <c r="G30" s="940">
        <f t="shared" si="2"/>
        <v>190436.09809923163</v>
      </c>
      <c r="H30" s="940">
        <f t="shared" si="2"/>
        <v>275279.36730030528</v>
      </c>
      <c r="I30" s="940">
        <f t="shared" si="2"/>
        <v>15818.727632360493</v>
      </c>
      <c r="J30" s="940">
        <f t="shared" si="2"/>
        <v>35859.283255446266</v>
      </c>
      <c r="K30" s="940">
        <f t="shared" si="2"/>
        <v>46758.068183399286</v>
      </c>
      <c r="L30" s="940">
        <f t="shared" si="2"/>
        <v>110592.06305521172</v>
      </c>
      <c r="M30" s="940">
        <f t="shared" si="2"/>
        <v>38733.86493470252</v>
      </c>
      <c r="N30" s="940">
        <f t="shared" si="2"/>
        <v>600808.2575681248</v>
      </c>
      <c r="O30" s="940">
        <f t="shared" si="2"/>
        <v>947618.718388026</v>
      </c>
      <c r="P30" s="940">
        <f t="shared" si="2"/>
        <v>13387.992563038675</v>
      </c>
      <c r="Q30" s="940">
        <f t="shared" si="2"/>
        <v>23737.357205244014</v>
      </c>
      <c r="R30" s="940">
        <f t="shared" si="2"/>
        <v>51001.08391222643</v>
      </c>
      <c r="S30" s="940">
        <f t="shared" si="2"/>
        <v>56947.432025182585</v>
      </c>
      <c r="T30" s="941">
        <f t="shared" si="2"/>
        <v>111736.62453629519</v>
      </c>
      <c r="U30" s="942">
        <f>SUM(U5:U29)</f>
        <v>2798961.7359394827</v>
      </c>
      <c r="V30" s="638">
        <f t="shared" si="1"/>
        <v>1</v>
      </c>
      <c r="W30" s="585"/>
      <c r="X30" s="229">
        <f>SUM(X5:X29)</f>
        <v>1783084.6724198451</v>
      </c>
      <c r="Y30" s="633"/>
      <c r="Z30" s="398"/>
      <c r="AA30"/>
      <c r="AB30"/>
      <c r="AC30" t="s">
        <v>54</v>
      </c>
      <c r="AD30" s="16">
        <v>103916.76786129705</v>
      </c>
      <c r="AE30" s="16">
        <v>1937.0052697748861</v>
      </c>
      <c r="AF30" s="16">
        <v>67642.026385804376</v>
      </c>
      <c r="AG30" s="16">
        <v>106750.99776381171</v>
      </c>
      <c r="AH30" s="16">
        <v>190436.09809923064</v>
      </c>
      <c r="AI30" s="16">
        <v>275279.36730029859</v>
      </c>
      <c r="AJ30" s="16">
        <v>15818.727632360597</v>
      </c>
      <c r="AK30" s="16">
        <v>35859.283255446055</v>
      </c>
      <c r="AL30" s="16">
        <v>46758.068183399184</v>
      </c>
      <c r="AM30" s="16">
        <v>110592.06305521161</v>
      </c>
      <c r="AN30" s="16">
        <v>38733.864934702528</v>
      </c>
      <c r="AO30" s="16">
        <v>600808.25756812701</v>
      </c>
      <c r="AP30" s="16">
        <v>947618.71838802635</v>
      </c>
      <c r="AQ30" s="16">
        <v>13387.992563038662</v>
      </c>
      <c r="AR30" s="16">
        <v>23737.357205244021</v>
      </c>
      <c r="AS30" s="16">
        <v>1783084.6724198679</v>
      </c>
      <c r="AT30" s="16">
        <v>51001.083912226481</v>
      </c>
      <c r="AU30" s="16">
        <v>56947.432025182781</v>
      </c>
      <c r="AV30" s="16">
        <v>111736.62453629581</v>
      </c>
      <c r="AW30" s="16">
        <v>4582046.4083591904</v>
      </c>
    </row>
    <row r="31" spans="1:49" s="569" customFormat="1" ht="22.5" customHeight="1" thickTop="1" thickBot="1">
      <c r="A31" s="559"/>
      <c r="B31" s="97" t="s">
        <v>118</v>
      </c>
      <c r="C31" s="600">
        <f>+C$30/SUM($C30:$T$30)</f>
        <v>3.7126898351976786E-2</v>
      </c>
      <c r="D31" s="601">
        <f>+D$30/SUM($C30:$T$30)</f>
        <v>6.920442122888543E-4</v>
      </c>
      <c r="E31" s="601">
        <f>+E$30/SUM($C30:$T$30)</f>
        <v>2.4166827833786014E-2</v>
      </c>
      <c r="F31" s="601">
        <f>+F$30/SUM($C30:$T$30)</f>
        <v>3.8139498798107109E-2</v>
      </c>
      <c r="G31" s="601">
        <f>+G$30/SUM($C30:$T$30)</f>
        <v>6.8038121298328841E-2</v>
      </c>
      <c r="H31" s="601">
        <f>+H$30/SUM($C30:$T$30)</f>
        <v>9.8350528971381815E-2</v>
      </c>
      <c r="I31" s="601">
        <f>+I$30/SUM($C30:$T$30)</f>
        <v>5.6516412601299356E-3</v>
      </c>
      <c r="J31" s="601">
        <f>+J$30/SUM($C30:$T$30)</f>
        <v>1.2811637542236692E-2</v>
      </c>
      <c r="K31" s="601">
        <f>+K$30/SUM($C30:$T$30)</f>
        <v>1.670550461016029E-2</v>
      </c>
      <c r="L31" s="601">
        <f>+L$30/SUM($C30:$T$30)</f>
        <v>3.9511816698019647E-2</v>
      </c>
      <c r="M31" s="601">
        <f>+M$30/SUM($C30:$T$30)</f>
        <v>1.3838654683037794E-2</v>
      </c>
      <c r="N31" s="601">
        <f>+N$30/SUM($C30:$T$30)</f>
        <v>0.21465397324070992</v>
      </c>
      <c r="O31" s="601">
        <f>+O$30/SUM($C30:$T$30)</f>
        <v>0.33856079782025095</v>
      </c>
      <c r="P31" s="601">
        <f>+P$30/SUM($C30:$T$30)</f>
        <v>4.7831995668725855E-3</v>
      </c>
      <c r="Q31" s="601">
        <f>+Q$30/SUM($C30:$T$30)</f>
        <v>8.4807723165520408E-3</v>
      </c>
      <c r="R31" s="601">
        <f>+R$30/SUM($C30:$T$30)</f>
        <v>1.8221429488426966E-2</v>
      </c>
      <c r="S31" s="601">
        <f>+S$30/SUM($C30:$S$30)</f>
        <v>2.1191909744936236E-2</v>
      </c>
      <c r="T31" s="602">
        <f>+T$30/SUM($C30:$S$30)</f>
        <v>4.1580671474876804E-2</v>
      </c>
      <c r="U31" s="603"/>
      <c r="V31" s="604"/>
      <c r="W31" s="583"/>
      <c r="X31" s="605"/>
      <c r="Y31" s="639"/>
      <c r="Z31"/>
      <c r="AA31"/>
      <c r="AB31"/>
      <c r="AD31" s="856">
        <f>+C30</f>
        <v>103916.76786129769</v>
      </c>
      <c r="AE31" s="856">
        <f t="shared" ref="AE31:AR31" si="3">+D30</f>
        <v>1937.0052697748838</v>
      </c>
      <c r="AF31" s="856">
        <f t="shared" si="3"/>
        <v>67642.026385804318</v>
      </c>
      <c r="AG31" s="856">
        <f t="shared" si="3"/>
        <v>106750.99776381171</v>
      </c>
      <c r="AH31" s="856">
        <f t="shared" si="3"/>
        <v>190436.09809923163</v>
      </c>
      <c r="AI31" s="856">
        <f t="shared" si="3"/>
        <v>275279.36730030528</v>
      </c>
      <c r="AJ31" s="856">
        <f t="shared" si="3"/>
        <v>15818.727632360493</v>
      </c>
      <c r="AK31" s="856">
        <f t="shared" si="3"/>
        <v>35859.283255446266</v>
      </c>
      <c r="AL31" s="856">
        <f t="shared" si="3"/>
        <v>46758.068183399286</v>
      </c>
      <c r="AM31" s="856">
        <f t="shared" si="3"/>
        <v>110592.06305521172</v>
      </c>
      <c r="AN31" s="856">
        <f t="shared" si="3"/>
        <v>38733.86493470252</v>
      </c>
      <c r="AO31" s="856">
        <f t="shared" si="3"/>
        <v>600808.2575681248</v>
      </c>
      <c r="AP31" s="856">
        <f t="shared" si="3"/>
        <v>947618.718388026</v>
      </c>
      <c r="AQ31" s="856">
        <f t="shared" si="3"/>
        <v>13387.992563038675</v>
      </c>
      <c r="AR31" s="856">
        <f t="shared" si="3"/>
        <v>23737.357205244014</v>
      </c>
      <c r="AS31" s="856">
        <f>+X30</f>
        <v>1783084.6724198451</v>
      </c>
      <c r="AT31" s="856">
        <f>+R30</f>
        <v>51001.08391222643</v>
      </c>
      <c r="AU31" s="856">
        <f t="shared" ref="AU31:AV31" si="4">+S30</f>
        <v>56947.432025182585</v>
      </c>
      <c r="AV31" s="856">
        <f t="shared" si="4"/>
        <v>111736.62453629519</v>
      </c>
      <c r="AW31" s="666">
        <f>SUM(AD30:AV30)</f>
        <v>4582046.408359346</v>
      </c>
    </row>
    <row r="32" spans="1:49" ht="18.75" customHeight="1">
      <c r="B32" s="98"/>
      <c r="C32" s="99"/>
      <c r="D32" s="99"/>
      <c r="E32" s="99"/>
      <c r="F32" s="98"/>
      <c r="G32" s="98"/>
      <c r="H32" s="99"/>
      <c r="I32" s="99"/>
      <c r="J32" s="99"/>
      <c r="K32" s="99"/>
      <c r="L32" s="99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216"/>
      <c r="AD32" s="398">
        <f>+AD30-AD31</f>
        <v>-6.4028427004814148E-10</v>
      </c>
      <c r="AE32" s="398">
        <f t="shared" ref="AE32:AV32" si="5">+AE30-AE31</f>
        <v>2.2737367544323206E-12</v>
      </c>
      <c r="AF32" s="398">
        <f t="shared" si="5"/>
        <v>0</v>
      </c>
      <c r="AG32" s="398">
        <f t="shared" si="5"/>
        <v>0</v>
      </c>
      <c r="AH32" s="398">
        <f t="shared" si="5"/>
        <v>-9.8953023552894592E-10</v>
      </c>
      <c r="AI32" s="398">
        <f t="shared" si="5"/>
        <v>-6.6938810050487518E-9</v>
      </c>
      <c r="AJ32" s="398">
        <f t="shared" si="5"/>
        <v>1.0368239600211382E-10</v>
      </c>
      <c r="AK32" s="398">
        <f t="shared" si="5"/>
        <v>-2.1100277081131935E-10</v>
      </c>
      <c r="AL32" s="398">
        <f t="shared" si="5"/>
        <v>-1.0186340659856796E-10</v>
      </c>
      <c r="AM32" s="398">
        <f t="shared" si="5"/>
        <v>-1.1641532182693481E-10</v>
      </c>
      <c r="AN32" s="398">
        <f t="shared" si="5"/>
        <v>0</v>
      </c>
      <c r="AO32" s="398">
        <f t="shared" si="5"/>
        <v>2.2118911147117615E-9</v>
      </c>
      <c r="AP32" s="398">
        <f t="shared" si="5"/>
        <v>0</v>
      </c>
      <c r="AQ32" s="398">
        <f t="shared" si="5"/>
        <v>0</v>
      </c>
      <c r="AR32" s="398">
        <f t="shared" si="5"/>
        <v>0</v>
      </c>
      <c r="AS32" s="398">
        <f t="shared" si="5"/>
        <v>2.2817403078079224E-8</v>
      </c>
      <c r="AT32" s="398">
        <f t="shared" si="5"/>
        <v>0</v>
      </c>
      <c r="AU32" s="398">
        <f t="shared" si="5"/>
        <v>1.964508555829525E-10</v>
      </c>
      <c r="AV32" s="398">
        <f t="shared" si="5"/>
        <v>6.2573235481977463E-10</v>
      </c>
      <c r="AW32" s="16">
        <f>+AW30-AW31</f>
        <v>-1.5553086996078491E-7</v>
      </c>
    </row>
    <row r="33" spans="2:49" ht="18.75" customHeight="1">
      <c r="B33" s="98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207"/>
      <c r="S33" s="207"/>
      <c r="T33" s="101"/>
      <c r="U33" s="212"/>
      <c r="V33" s="92"/>
      <c r="W33" s="92"/>
      <c r="X33" s="101"/>
      <c r="Y33" s="215"/>
    </row>
    <row r="34" spans="2:49" ht="18.75" customHeight="1">
      <c r="B34" s="104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133"/>
    </row>
    <row r="35" spans="2:49" ht="18.75" customHeight="1">
      <c r="B35" s="104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93"/>
      <c r="N35" s="93"/>
      <c r="O35" s="93"/>
      <c r="P35" s="93"/>
      <c r="Q35" s="93"/>
      <c r="R35" s="93"/>
      <c r="S35" s="510"/>
      <c r="T35" s="510"/>
      <c r="U35" s="511"/>
      <c r="V35" s="512"/>
      <c r="W35" s="513"/>
      <c r="X35" s="513"/>
      <c r="Y35" s="132"/>
      <c r="Z35" s="22">
        <f>+X30+U30</f>
        <v>4582046.4083593283</v>
      </c>
      <c r="AW35" s="912"/>
    </row>
    <row r="36" spans="2:49" ht="18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20"/>
      <c r="S36" s="488"/>
      <c r="T36" s="467"/>
      <c r="U36" s="509"/>
      <c r="V36" s="467"/>
      <c r="W36" s="467"/>
      <c r="X36" s="514">
        <f>U30/(U30+X30)</f>
        <v>0.61085407839456907</v>
      </c>
      <c r="Y36"/>
      <c r="Z36">
        <f>+'2.11.1'!F57</f>
        <v>4582046.4083593255</v>
      </c>
    </row>
    <row r="37" spans="2:49" ht="18.75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20"/>
      <c r="Q37" s="391"/>
      <c r="S37" s="515"/>
      <c r="T37" s="467"/>
      <c r="U37" s="467"/>
      <c r="V37" s="467"/>
      <c r="W37" s="467"/>
      <c r="X37" s="467"/>
      <c r="Y37"/>
      <c r="Z37" s="22">
        <f>+Z35-Z36</f>
        <v>0</v>
      </c>
    </row>
    <row r="38" spans="2:49" ht="18.7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Q38" s="391"/>
      <c r="S38" s="487"/>
      <c r="T38" s="516"/>
      <c r="U38" s="467"/>
      <c r="V38" s="467"/>
      <c r="W38" s="467"/>
      <c r="X38" s="467"/>
      <c r="Y38"/>
    </row>
    <row r="39" spans="2:49" ht="18.75" customHeight="1"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130"/>
      <c r="Q39" s="392"/>
      <c r="R39" s="130"/>
      <c r="S39" s="517"/>
      <c r="T39" s="517"/>
      <c r="U39" s="517"/>
      <c r="V39" s="517"/>
      <c r="W39" s="517"/>
      <c r="X39" s="517"/>
      <c r="Y39" s="130"/>
    </row>
    <row r="40" spans="2:49" ht="18.7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Q40" s="393"/>
      <c r="S40" s="467" t="s">
        <v>117</v>
      </c>
      <c r="T40" s="475">
        <f>X30</f>
        <v>1783084.6724198451</v>
      </c>
      <c r="U40" s="488"/>
      <c r="V40" s="488"/>
      <c r="W40" s="498"/>
      <c r="X40" s="467"/>
      <c r="Y40" s="134"/>
    </row>
    <row r="41" spans="2:49" ht="18.7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S41" s="467" t="s">
        <v>110</v>
      </c>
      <c r="T41" s="475">
        <f>O30</f>
        <v>947618.718388026</v>
      </c>
      <c r="U41" s="507">
        <f>T41/$T$52</f>
        <v>0.33856079782025089</v>
      </c>
      <c r="V41" s="488"/>
      <c r="W41" s="467"/>
      <c r="X41" s="498"/>
      <c r="Y41" s="124"/>
    </row>
    <row r="42" spans="2:49" ht="18.75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  <c r="P42" s="15"/>
      <c r="S42" s="467" t="s">
        <v>109</v>
      </c>
      <c r="T42" s="475">
        <f>N30</f>
        <v>600808.2575681248</v>
      </c>
      <c r="U42" s="507">
        <f>T42/$T$52</f>
        <v>0.21465397324070989</v>
      </c>
      <c r="V42" s="488"/>
      <c r="W42" s="467"/>
      <c r="X42" s="498"/>
      <c r="Y42" s="124"/>
    </row>
    <row r="43" spans="2:49" ht="18.7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  <c r="P43" s="15"/>
      <c r="S43" s="467" t="s">
        <v>103</v>
      </c>
      <c r="T43" s="475">
        <f>H30</f>
        <v>275279.36730030528</v>
      </c>
      <c r="U43" s="507">
        <f>T43/$T$52</f>
        <v>9.8350528971381801E-2</v>
      </c>
      <c r="V43" s="488"/>
      <c r="W43" s="467"/>
      <c r="X43" s="498"/>
      <c r="Y43" s="124"/>
    </row>
    <row r="44" spans="2:49" ht="18.7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  <c r="P44" s="15"/>
      <c r="S44" s="467" t="s">
        <v>122</v>
      </c>
      <c r="T44" s="475">
        <f>G30</f>
        <v>190436.09809923163</v>
      </c>
      <c r="U44" s="507">
        <f>T44/$T$52</f>
        <v>6.8038121298328841E-2</v>
      </c>
      <c r="V44" s="488"/>
      <c r="W44" s="467"/>
      <c r="X44" s="498"/>
      <c r="Y44" s="124"/>
    </row>
    <row r="45" spans="2:49" ht="18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3"/>
      <c r="P45" s="15"/>
      <c r="S45" s="467" t="s">
        <v>107</v>
      </c>
      <c r="T45" s="475">
        <f>L30</f>
        <v>110592.06305521172</v>
      </c>
      <c r="U45" s="507">
        <f t="shared" ref="U45:U51" si="6">T45/$T$52</f>
        <v>3.951181669801964E-2</v>
      </c>
      <c r="V45" s="488"/>
      <c r="W45" s="467"/>
      <c r="X45" s="498"/>
      <c r="Y45" s="124"/>
    </row>
    <row r="46" spans="2:49" ht="18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3"/>
      <c r="P46" s="15"/>
      <c r="S46" s="467" t="s">
        <v>102</v>
      </c>
      <c r="T46" s="475">
        <f>F30</f>
        <v>106750.99776381171</v>
      </c>
      <c r="U46" s="507">
        <f t="shared" si="6"/>
        <v>3.8139498798107102E-2</v>
      </c>
      <c r="V46" s="488"/>
      <c r="W46" s="467"/>
      <c r="X46" s="498"/>
      <c r="Y46" s="124"/>
    </row>
    <row r="47" spans="2:49" ht="18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3"/>
      <c r="P47" s="15"/>
      <c r="S47" s="467" t="s">
        <v>99</v>
      </c>
      <c r="T47" s="475">
        <f>C30</f>
        <v>103916.76786129769</v>
      </c>
      <c r="U47" s="507">
        <f t="shared" si="6"/>
        <v>3.712689835197678E-2</v>
      </c>
      <c r="V47" s="488"/>
      <c r="W47" s="467"/>
      <c r="X47" s="498"/>
      <c r="Y47" s="124"/>
    </row>
    <row r="48" spans="2:49" ht="18.7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3"/>
      <c r="P48" s="15"/>
      <c r="S48" s="467" t="s">
        <v>126</v>
      </c>
      <c r="T48" s="475">
        <f>S30</f>
        <v>56947.432025182585</v>
      </c>
      <c r="U48" s="507">
        <f t="shared" si="6"/>
        <v>2.0345913019803371E-2</v>
      </c>
      <c r="V48" s="488"/>
      <c r="W48" s="467"/>
      <c r="X48" s="498"/>
      <c r="Y48" s="124"/>
    </row>
    <row r="49" spans="2:25" ht="18.7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3"/>
      <c r="P49" s="15"/>
      <c r="S49" s="467" t="s">
        <v>101</v>
      </c>
      <c r="T49" s="475">
        <f>E30</f>
        <v>67642.026385804318</v>
      </c>
      <c r="U49" s="507">
        <f t="shared" si="6"/>
        <v>2.4166827833786007E-2</v>
      </c>
      <c r="V49" s="488"/>
      <c r="W49" s="467"/>
      <c r="X49" s="498"/>
      <c r="Y49" s="124"/>
    </row>
    <row r="50" spans="2:25" ht="18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38"/>
      <c r="Q50" s="15"/>
      <c r="S50" s="467" t="s">
        <v>106</v>
      </c>
      <c r="T50" s="475">
        <f>K30</f>
        <v>46758.068183399286</v>
      </c>
      <c r="U50" s="507">
        <f t="shared" si="6"/>
        <v>1.6705504610160286E-2</v>
      </c>
      <c r="V50" s="467"/>
      <c r="W50" s="467"/>
      <c r="X50" s="498"/>
      <c r="Y50" s="124"/>
    </row>
    <row r="51" spans="2:25" ht="18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5"/>
      <c r="S51" s="467" t="s">
        <v>119</v>
      </c>
      <c r="T51" s="475">
        <f>+SUM(T53:T59)+T62</f>
        <v>292211.93930908846</v>
      </c>
      <c r="U51" s="507">
        <f t="shared" si="6"/>
        <v>0.10440011935747534</v>
      </c>
      <c r="V51" s="467"/>
      <c r="W51" s="467"/>
      <c r="X51" s="498"/>
      <c r="Y51" s="124"/>
    </row>
    <row r="52" spans="2:25" ht="18.75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Q52" s="15"/>
      <c r="S52" s="467" t="s">
        <v>23</v>
      </c>
      <c r="T52" s="475">
        <f>SUM(T41:T51)</f>
        <v>2798961.7359394836</v>
      </c>
      <c r="U52" s="509">
        <f>T52/$T$52</f>
        <v>1</v>
      </c>
      <c r="V52" s="518">
        <f>T52/(U30+X30)</f>
        <v>0.61085407839456929</v>
      </c>
      <c r="W52" s="467"/>
      <c r="X52" s="498"/>
      <c r="Y52" s="124"/>
    </row>
    <row r="53" spans="2:25" ht="18.7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5"/>
      <c r="Q53" s="15"/>
      <c r="S53" s="467" t="s">
        <v>105</v>
      </c>
      <c r="T53" s="475">
        <f>J30</f>
        <v>35859.283255446266</v>
      </c>
      <c r="U53" s="488"/>
      <c r="V53" s="488"/>
      <c r="W53" s="498"/>
      <c r="X53" s="498"/>
      <c r="Y53" s="124"/>
    </row>
    <row r="54" spans="2:25" ht="18.7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5"/>
      <c r="Q54" s="15"/>
      <c r="S54" s="467" t="s">
        <v>108</v>
      </c>
      <c r="T54" s="475">
        <f>M30</f>
        <v>38733.86493470252</v>
      </c>
      <c r="U54" s="488"/>
      <c r="V54" s="488"/>
      <c r="W54" s="498"/>
      <c r="X54" s="498"/>
      <c r="Y54" s="124"/>
    </row>
    <row r="55" spans="2:25" ht="18.7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5"/>
      <c r="Q55" s="15"/>
      <c r="S55" s="467" t="s">
        <v>113</v>
      </c>
      <c r="T55" s="475">
        <f>R30</f>
        <v>51001.08391222643</v>
      </c>
      <c r="U55" s="488"/>
      <c r="V55" s="488"/>
      <c r="W55" s="498"/>
      <c r="X55" s="498"/>
      <c r="Y55" s="124"/>
    </row>
    <row r="56" spans="2:25" ht="17.25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5"/>
      <c r="Q56" s="15"/>
      <c r="S56" s="467" t="s">
        <v>112</v>
      </c>
      <c r="T56" s="475">
        <f>Q30</f>
        <v>23737.357205244014</v>
      </c>
      <c r="U56" s="488"/>
      <c r="V56" s="488"/>
      <c r="W56" s="498"/>
      <c r="X56" s="498"/>
      <c r="Y56" s="124"/>
    </row>
    <row r="57" spans="2:25" ht="18.75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5"/>
      <c r="Q57" s="15"/>
      <c r="S57" s="467" t="s">
        <v>104</v>
      </c>
      <c r="T57" s="475">
        <f>I30</f>
        <v>15818.727632360493</v>
      </c>
      <c r="U57" s="488"/>
      <c r="V57" s="488"/>
      <c r="W57" s="498"/>
      <c r="X57" s="498"/>
      <c r="Y57" s="124"/>
    </row>
    <row r="58" spans="2:25" ht="18.75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5"/>
      <c r="Q58" s="15"/>
      <c r="S58" s="467" t="s">
        <v>111</v>
      </c>
      <c r="T58" s="475">
        <f>P30</f>
        <v>13387.992563038675</v>
      </c>
      <c r="U58" s="488"/>
      <c r="V58" s="488"/>
      <c r="W58" s="498"/>
      <c r="X58" s="498"/>
      <c r="Y58" s="124"/>
    </row>
    <row r="59" spans="2:25" ht="18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5"/>
      <c r="Q59" s="15"/>
      <c r="S59" s="467" t="s">
        <v>115</v>
      </c>
      <c r="T59" s="475">
        <f>T30</f>
        <v>111736.62453629519</v>
      </c>
      <c r="U59" s="488"/>
      <c r="V59" s="488"/>
      <c r="W59" s="498"/>
      <c r="X59" s="498"/>
      <c r="Y59" s="124"/>
    </row>
    <row r="60" spans="2:2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38"/>
      <c r="S60" s="467"/>
      <c r="T60" s="475"/>
      <c r="U60" s="498"/>
      <c r="V60" s="498"/>
      <c r="W60" s="498"/>
      <c r="X60" s="498"/>
      <c r="Y60" s="124"/>
    </row>
    <row r="61" spans="2:2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13"/>
      <c r="N61" s="13"/>
      <c r="O61" s="13"/>
      <c r="P61" s="18"/>
      <c r="Q61" s="18"/>
      <c r="R61" s="18"/>
      <c r="S61" s="471"/>
      <c r="T61" s="483"/>
      <c r="U61" s="471"/>
      <c r="V61" s="471"/>
      <c r="W61" s="471"/>
      <c r="X61" s="471"/>
      <c r="Y61" s="135"/>
    </row>
    <row r="62" spans="2:2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13"/>
      <c r="N62" s="13"/>
      <c r="O62" s="13"/>
      <c r="P62" s="18"/>
      <c r="Q62" s="18"/>
      <c r="R62" s="18"/>
      <c r="S62" s="488" t="s">
        <v>100</v>
      </c>
      <c r="T62" s="475">
        <f>D30</f>
        <v>1937.0052697748838</v>
      </c>
      <c r="U62" s="471"/>
      <c r="V62" s="471"/>
      <c r="W62" s="471"/>
      <c r="X62" s="471"/>
      <c r="Y62" s="135"/>
    </row>
    <row r="63" spans="2:25" ht="15">
      <c r="B63" s="99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13"/>
      <c r="N63" s="13"/>
      <c r="O63" s="13"/>
      <c r="P63" s="18"/>
      <c r="Q63" s="18"/>
      <c r="R63" s="18"/>
      <c r="S63" s="488"/>
      <c r="T63" s="488"/>
      <c r="U63" s="471"/>
      <c r="V63" s="471"/>
      <c r="W63" s="471"/>
      <c r="X63" s="471"/>
      <c r="Y63" s="135"/>
    </row>
    <row r="64" spans="2:25" ht="15">
      <c r="B64" s="99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13"/>
      <c r="N64" s="13"/>
      <c r="O64" s="13"/>
      <c r="P64" s="18"/>
      <c r="Q64" s="18"/>
      <c r="R64" s="18"/>
      <c r="S64" s="488"/>
      <c r="T64" s="519"/>
      <c r="U64" s="471"/>
      <c r="V64" s="471"/>
      <c r="W64" s="471"/>
      <c r="X64" s="471"/>
      <c r="Y64" s="135"/>
    </row>
    <row r="65" spans="2:25" ht="15">
      <c r="B65" s="99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13"/>
      <c r="N65" s="13"/>
      <c r="O65" s="13"/>
      <c r="P65" s="18"/>
      <c r="Q65" s="18"/>
      <c r="R65" s="18"/>
      <c r="S65" s="471"/>
      <c r="T65" s="471"/>
      <c r="U65" s="471"/>
      <c r="V65" s="471"/>
      <c r="W65" s="471"/>
      <c r="X65" s="471"/>
      <c r="Y65" s="135"/>
    </row>
    <row r="66" spans="2:25" ht="15">
      <c r="B66" s="99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13"/>
      <c r="N66" s="13"/>
      <c r="O66" s="13"/>
      <c r="P66" s="18"/>
      <c r="Q66" s="18"/>
      <c r="S66" s="467"/>
      <c r="T66" s="471"/>
      <c r="U66" s="471"/>
      <c r="V66" s="471"/>
      <c r="W66" s="471"/>
      <c r="X66" s="471"/>
      <c r="Y66" s="135"/>
    </row>
    <row r="67" spans="2:25" ht="18">
      <c r="B67" s="4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S67" s="467"/>
      <c r="T67" s="467"/>
      <c r="U67" s="467"/>
      <c r="V67" s="467"/>
      <c r="W67" s="467"/>
      <c r="X67" s="467"/>
    </row>
    <row r="68" spans="2:25" ht="15.75">
      <c r="B68" s="117"/>
      <c r="C68" s="13"/>
      <c r="D68" s="13"/>
      <c r="E68" s="13"/>
      <c r="F68" s="13"/>
      <c r="G68" s="13"/>
      <c r="H68" s="13"/>
      <c r="I68" s="13"/>
      <c r="J68" s="13"/>
      <c r="K68" s="10"/>
      <c r="L68" s="10"/>
      <c r="M68" s="10"/>
      <c r="N68" s="10"/>
      <c r="O68" s="10"/>
    </row>
    <row r="69" spans="2:25">
      <c r="B69" s="13"/>
      <c r="C69" s="13"/>
      <c r="D69" s="13"/>
      <c r="E69" s="13"/>
      <c r="F69" s="13"/>
      <c r="G69" s="13"/>
      <c r="H69" s="13"/>
      <c r="I69" s="13"/>
      <c r="J69" s="13"/>
      <c r="K69" s="10"/>
      <c r="L69" s="10"/>
      <c r="M69" s="10"/>
      <c r="N69" s="10"/>
      <c r="O69" s="10"/>
    </row>
    <row r="70" spans="2:25">
      <c r="B70" s="13"/>
      <c r="C70" s="13"/>
      <c r="D70" s="13"/>
      <c r="E70" s="13"/>
      <c r="F70" s="13"/>
      <c r="G70" s="13"/>
      <c r="H70" s="13"/>
      <c r="I70" s="66"/>
      <c r="J70" s="66"/>
      <c r="K70" s="66"/>
      <c r="L70" s="66"/>
      <c r="M70" s="66"/>
      <c r="N70" s="66"/>
      <c r="O70" s="66"/>
      <c r="P70" s="118"/>
      <c r="Q70" s="118"/>
      <c r="T70" s="118"/>
      <c r="U70" s="118"/>
      <c r="V70" s="118"/>
      <c r="W70" s="118"/>
      <c r="X70" s="118"/>
      <c r="Y70" s="137"/>
    </row>
    <row r="71" spans="2:25">
      <c r="B71" s="13"/>
      <c r="C71" s="13"/>
      <c r="D71" s="13"/>
      <c r="E71" s="13"/>
      <c r="F71" s="13"/>
      <c r="G71" s="13"/>
      <c r="H71" s="13"/>
      <c r="I71" s="68"/>
      <c r="J71" s="68"/>
      <c r="K71" s="68"/>
      <c r="L71" s="68"/>
      <c r="M71" s="68"/>
      <c r="N71" s="68"/>
      <c r="O71" s="68"/>
      <c r="P71" s="19"/>
      <c r="Q71" s="19"/>
      <c r="R71" s="19"/>
      <c r="S71" s="19"/>
      <c r="T71" s="19"/>
      <c r="U71" s="19"/>
      <c r="V71" s="19"/>
      <c r="W71" s="19"/>
      <c r="X71" s="19"/>
      <c r="Y71" s="138"/>
    </row>
    <row r="72" spans="2:25">
      <c r="B72" s="13"/>
      <c r="C72" s="13"/>
      <c r="D72" s="13"/>
      <c r="E72" s="13"/>
      <c r="F72" s="13"/>
      <c r="G72" s="13"/>
      <c r="H72" s="13"/>
      <c r="I72" s="68"/>
      <c r="J72" s="68"/>
      <c r="K72" s="68"/>
      <c r="L72" s="68"/>
      <c r="M72" s="68"/>
      <c r="N72" s="68"/>
      <c r="O72" s="68"/>
      <c r="P72" s="19"/>
      <c r="Q72" s="19"/>
      <c r="R72" s="19"/>
      <c r="S72" s="19"/>
      <c r="T72" s="19"/>
      <c r="U72" s="19"/>
      <c r="V72" s="19"/>
      <c r="W72" s="19"/>
      <c r="X72" s="19"/>
      <c r="Y72" s="138"/>
    </row>
    <row r="73" spans="2:25">
      <c r="B73" s="13"/>
      <c r="C73" s="78"/>
      <c r="D73" s="78"/>
      <c r="E73" s="78"/>
      <c r="F73" s="78"/>
      <c r="G73" s="78"/>
      <c r="H73" s="78"/>
      <c r="I73" s="68"/>
      <c r="J73" s="68"/>
      <c r="K73" s="68"/>
      <c r="L73" s="68"/>
      <c r="M73" s="68"/>
      <c r="N73" s="68"/>
      <c r="O73" s="68"/>
      <c r="P73" s="19"/>
      <c r="Q73" s="19"/>
      <c r="R73" s="19"/>
      <c r="S73" s="19"/>
      <c r="T73" s="19"/>
      <c r="U73" s="19"/>
      <c r="V73" s="19"/>
      <c r="W73" s="19"/>
      <c r="X73" s="19"/>
      <c r="Y73" s="138"/>
    </row>
    <row r="74" spans="2:25">
      <c r="B74" s="13"/>
      <c r="C74" s="78"/>
      <c r="D74" s="78"/>
      <c r="E74" s="78"/>
      <c r="F74" s="78"/>
      <c r="G74" s="78"/>
      <c r="H74" s="78"/>
      <c r="I74" s="68"/>
      <c r="J74" s="68"/>
      <c r="K74" s="68"/>
      <c r="L74" s="68"/>
      <c r="M74" s="68"/>
      <c r="N74" s="68"/>
      <c r="O74" s="68"/>
      <c r="P74" s="19"/>
      <c r="Q74" s="19"/>
      <c r="R74" s="19"/>
      <c r="S74" s="19"/>
      <c r="T74" s="19"/>
      <c r="U74" s="19"/>
      <c r="V74" s="19"/>
      <c r="W74" s="19"/>
      <c r="X74" s="19"/>
      <c r="Y74" s="138"/>
    </row>
    <row r="75" spans="2:25">
      <c r="B75" s="18"/>
      <c r="C75" s="37"/>
      <c r="D75" s="37"/>
      <c r="E75" s="37"/>
      <c r="F75" s="37"/>
      <c r="G75" s="37"/>
      <c r="H75" s="37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38"/>
    </row>
    <row r="76" spans="2:25">
      <c r="B76" s="18"/>
      <c r="C76" s="37"/>
      <c r="D76" s="37"/>
      <c r="E76" s="37"/>
      <c r="F76" s="37"/>
      <c r="G76" s="37"/>
      <c r="H76" s="37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38"/>
    </row>
    <row r="77" spans="2:25">
      <c r="B77" s="18"/>
      <c r="C77" s="37"/>
      <c r="D77" s="37"/>
      <c r="E77" s="37"/>
      <c r="F77" s="37"/>
      <c r="G77" s="37"/>
      <c r="H77" s="37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38"/>
    </row>
    <row r="78" spans="2:25">
      <c r="B78" s="18"/>
      <c r="C78" s="37"/>
      <c r="D78" s="37"/>
      <c r="E78" s="37"/>
      <c r="F78" s="37"/>
      <c r="G78" s="37"/>
      <c r="H78" s="37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38"/>
    </row>
    <row r="79" spans="2:25">
      <c r="B79" s="18"/>
      <c r="C79" s="37"/>
      <c r="D79" s="37"/>
      <c r="E79" s="37"/>
      <c r="F79" s="37"/>
      <c r="G79" s="37"/>
      <c r="H79" s="37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38"/>
    </row>
    <row r="80" spans="2:25">
      <c r="B80" s="18"/>
      <c r="C80" s="37"/>
      <c r="D80" s="37"/>
      <c r="E80" s="37"/>
      <c r="F80" s="37"/>
      <c r="G80" s="37"/>
      <c r="H80" s="37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38"/>
    </row>
    <row r="81" spans="2:25">
      <c r="B81" s="18"/>
      <c r="C81" s="37"/>
      <c r="D81" s="37"/>
      <c r="E81" s="37"/>
      <c r="F81" s="37"/>
      <c r="G81" s="37"/>
      <c r="H81" s="37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38"/>
    </row>
    <row r="82" spans="2:25">
      <c r="B82" s="18"/>
      <c r="C82" s="37"/>
      <c r="D82" s="37"/>
      <c r="E82" s="37"/>
      <c r="F82" s="37"/>
      <c r="G82" s="37"/>
      <c r="H82" s="37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38"/>
    </row>
    <row r="83" spans="2:25">
      <c r="B83" s="18"/>
      <c r="C83" s="37"/>
      <c r="D83" s="37"/>
      <c r="E83" s="37"/>
      <c r="F83" s="37"/>
      <c r="G83" s="37"/>
      <c r="H83" s="37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38"/>
    </row>
    <row r="84" spans="2:25">
      <c r="B84" s="18"/>
      <c r="C84" s="37"/>
      <c r="D84" s="37"/>
      <c r="E84" s="37"/>
      <c r="F84" s="37"/>
      <c r="G84" s="37"/>
      <c r="H84" s="37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38"/>
    </row>
    <row r="85" spans="2:25">
      <c r="B85" s="18"/>
      <c r="C85" s="37"/>
      <c r="D85" s="37"/>
      <c r="E85" s="37"/>
      <c r="F85" s="37"/>
      <c r="G85" s="37"/>
      <c r="H85" s="37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38"/>
    </row>
    <row r="86" spans="2:25">
      <c r="B86" s="18"/>
      <c r="C86" s="37"/>
      <c r="D86" s="37"/>
      <c r="E86" s="37"/>
      <c r="F86" s="37"/>
      <c r="G86" s="37"/>
      <c r="H86" s="37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38"/>
    </row>
    <row r="87" spans="2:25">
      <c r="B87" s="18"/>
      <c r="C87" s="37"/>
      <c r="D87" s="37"/>
      <c r="E87" s="37"/>
      <c r="F87" s="37"/>
      <c r="G87" s="37"/>
      <c r="H87" s="37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38"/>
    </row>
    <row r="88" spans="2:25">
      <c r="B88" s="18"/>
      <c r="C88" s="37"/>
      <c r="D88" s="37"/>
      <c r="E88" s="37"/>
      <c r="F88" s="37"/>
      <c r="G88" s="37"/>
      <c r="H88" s="37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38"/>
    </row>
    <row r="89" spans="2:25">
      <c r="B89" s="18"/>
      <c r="C89" s="37"/>
      <c r="D89" s="37"/>
      <c r="E89" s="37"/>
      <c r="F89" s="37"/>
      <c r="G89" s="37"/>
      <c r="H89" s="37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38"/>
    </row>
    <row r="90" spans="2:25">
      <c r="B90" s="18"/>
      <c r="C90" s="37"/>
      <c r="D90" s="37"/>
      <c r="E90" s="37"/>
      <c r="F90" s="37"/>
      <c r="G90" s="37"/>
      <c r="H90" s="37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38"/>
    </row>
    <row r="91" spans="2:25">
      <c r="B91" s="18"/>
      <c r="C91" s="37"/>
      <c r="D91" s="37"/>
      <c r="E91" s="37"/>
      <c r="F91" s="37"/>
      <c r="G91" s="37"/>
      <c r="H91" s="37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38"/>
    </row>
    <row r="92" spans="2:25">
      <c r="B92" s="18"/>
      <c r="C92" s="37"/>
      <c r="D92" s="37"/>
      <c r="E92" s="37"/>
      <c r="F92" s="37"/>
      <c r="G92" s="37"/>
      <c r="H92" s="37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38"/>
    </row>
    <row r="93" spans="2:25">
      <c r="B93" s="18"/>
      <c r="C93" s="37"/>
      <c r="D93" s="37"/>
      <c r="E93" s="37"/>
      <c r="F93" s="37"/>
      <c r="G93" s="37"/>
      <c r="H93" s="37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38"/>
    </row>
    <row r="94" spans="2:25">
      <c r="B94" s="18"/>
      <c r="C94" s="37"/>
      <c r="D94" s="37"/>
      <c r="E94" s="37"/>
      <c r="F94" s="37"/>
      <c r="G94" s="37"/>
      <c r="H94" s="37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38"/>
    </row>
    <row r="95" spans="2:25">
      <c r="B95" s="18"/>
      <c r="C95" s="37"/>
      <c r="D95" s="37"/>
      <c r="E95" s="37"/>
      <c r="F95" s="37"/>
      <c r="G95" s="37"/>
      <c r="H95" s="37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38"/>
    </row>
    <row r="96" spans="2:25">
      <c r="B96" s="18"/>
      <c r="C96" s="37"/>
      <c r="D96" s="37"/>
      <c r="E96" s="37"/>
      <c r="F96" s="37"/>
      <c r="G96" s="37"/>
      <c r="H96" s="37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38"/>
    </row>
    <row r="97" spans="2:25">
      <c r="B97" s="18"/>
      <c r="C97" s="37"/>
      <c r="D97" s="37"/>
      <c r="E97" s="37"/>
      <c r="F97" s="37"/>
      <c r="G97" s="37"/>
      <c r="H97" s="37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38"/>
    </row>
    <row r="98" spans="2:25">
      <c r="B98" s="18"/>
      <c r="C98" s="18"/>
      <c r="D98" s="18"/>
      <c r="E98" s="18"/>
      <c r="F98" s="18"/>
      <c r="G98" s="18"/>
      <c r="H98" s="18"/>
      <c r="I98" s="18"/>
      <c r="J98" s="18"/>
    </row>
    <row r="99" spans="2:25">
      <c r="B99" s="18"/>
      <c r="C99" s="18"/>
      <c r="D99" s="18"/>
      <c r="E99" s="18"/>
      <c r="F99" s="18"/>
      <c r="G99" s="18"/>
      <c r="H99" s="18"/>
      <c r="I99" s="18"/>
      <c r="J99" s="18"/>
    </row>
    <row r="100" spans="2:25"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2:25"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2:25"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2:25"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2:25"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2:25"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2:25"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2:25"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2:25">
      <c r="B108" s="18"/>
      <c r="C108" s="18"/>
      <c r="D108" s="18"/>
      <c r="E108" s="18"/>
      <c r="F108" s="18"/>
      <c r="G108" s="18"/>
      <c r="H108" s="18"/>
      <c r="I108" s="18"/>
      <c r="J108" s="18"/>
    </row>
  </sheetData>
  <printOptions horizontalCentered="1"/>
  <pageMargins left="0.35433070866141736" right="0.23622047244094491" top="1.0629921259842521" bottom="0.9055118110236221" header="0.35433070866141736" footer="0.31496062992125984"/>
  <pageSetup paperSize="9" scale="52" fitToHeight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G179"/>
  <sheetViews>
    <sheetView view="pageBreakPreview" zoomScale="90" zoomScaleNormal="85" zoomScaleSheetLayoutView="90" workbookViewId="0">
      <selection activeCell="H1" sqref="H1"/>
    </sheetView>
  </sheetViews>
  <sheetFormatPr baseColWidth="10" defaultRowHeight="12.75"/>
  <cols>
    <col min="1" max="1" width="3.42578125" customWidth="1"/>
    <col min="2" max="2" width="21.85546875" customWidth="1"/>
    <col min="3" max="6" width="22.42578125" customWidth="1"/>
    <col min="7" max="7" width="1.85546875" customWidth="1"/>
    <col min="9" max="9" width="20.28515625" style="522" customWidth="1"/>
    <col min="10" max="10" width="11.42578125" style="467"/>
    <col min="11" max="11" width="22.85546875" style="467" customWidth="1"/>
    <col min="12" max="12" width="15.140625" style="467" customWidth="1"/>
    <col min="13" max="13" width="15.85546875" style="467" bestFit="1" customWidth="1"/>
    <col min="14" max="14" width="13.42578125" style="467" customWidth="1"/>
    <col min="15" max="15" width="11.42578125" style="467"/>
    <col min="16" max="16" width="13.5703125" style="467" customWidth="1"/>
    <col min="17" max="19" width="11.42578125" style="467"/>
  </cols>
  <sheetData>
    <row r="1" spans="1:33" ht="39.75" customHeight="1">
      <c r="A1" s="1019" t="s">
        <v>2234</v>
      </c>
      <c r="B1" s="1019"/>
      <c r="C1" s="1019"/>
      <c r="D1" s="1019"/>
      <c r="E1" s="1019"/>
      <c r="F1" s="1019"/>
      <c r="G1" s="1019"/>
      <c r="H1" s="139"/>
    </row>
    <row r="2" spans="1:33">
      <c r="A2" s="10"/>
      <c r="B2" s="10"/>
      <c r="C2" s="10"/>
      <c r="D2" s="10"/>
      <c r="E2" s="10"/>
      <c r="F2" s="10"/>
      <c r="G2" s="10"/>
    </row>
    <row r="3" spans="1:33" ht="15.75">
      <c r="A3" s="193" t="s">
        <v>1839</v>
      </c>
      <c r="C3" s="10"/>
      <c r="D3" s="10"/>
      <c r="E3" s="10"/>
      <c r="F3" s="10"/>
      <c r="G3" s="10"/>
    </row>
    <row r="4" spans="1:33" ht="13.5" thickBot="1">
      <c r="A4" s="10"/>
      <c r="B4" s="10"/>
      <c r="C4" s="10"/>
      <c r="D4" s="10"/>
      <c r="E4" s="10"/>
      <c r="F4" s="10"/>
      <c r="G4" s="10"/>
    </row>
    <row r="5" spans="1:33" ht="34.5" customHeight="1" thickBot="1">
      <c r="A5" s="10"/>
      <c r="B5" s="883" t="s">
        <v>91</v>
      </c>
      <c r="C5" s="884" t="s">
        <v>93</v>
      </c>
      <c r="D5" s="884" t="s">
        <v>92</v>
      </c>
      <c r="E5" s="901" t="s">
        <v>94</v>
      </c>
      <c r="F5" s="888" t="s">
        <v>127</v>
      </c>
      <c r="G5" s="10"/>
      <c r="I5" s="692"/>
      <c r="J5" s="489" t="s">
        <v>130</v>
      </c>
      <c r="K5" s="489" t="s">
        <v>129</v>
      </c>
      <c r="L5" s="489" t="s">
        <v>131</v>
      </c>
      <c r="M5" s="489" t="s">
        <v>54</v>
      </c>
    </row>
    <row r="6" spans="1:33" ht="18.75" customHeight="1">
      <c r="A6" s="10"/>
      <c r="B6" s="764" t="s">
        <v>0</v>
      </c>
      <c r="C6" s="753">
        <f>+J6</f>
        <v>26.362791771354541</v>
      </c>
      <c r="D6" s="753">
        <f t="shared" ref="D6:D30" si="0">+K6</f>
        <v>10.516889783407285</v>
      </c>
      <c r="E6" s="754">
        <f t="shared" ref="E6:E30" si="1">+L6</f>
        <v>17.145502562466184</v>
      </c>
      <c r="F6" s="755">
        <f t="shared" ref="F6:F30" si="2">+M6</f>
        <v>18.630634571424491</v>
      </c>
      <c r="G6" s="164"/>
      <c r="I6" s="693" t="s">
        <v>0</v>
      </c>
      <c r="J6" s="490">
        <f>+'2.11.1'!K9/'2.10.1'!K9/10</f>
        <v>26.362791771354541</v>
      </c>
      <c r="K6" s="490">
        <f>+'2.11.1'!L9/'2.10.1'!L9/10</f>
        <v>10.516889783407285</v>
      </c>
      <c r="L6" s="490">
        <f>+'2.11.1'!M9/'2.10.1'!M9/10</f>
        <v>17.145502562466184</v>
      </c>
      <c r="M6" s="490">
        <f>+'2.11.1'!N9/'2.10.1'!N9/10</f>
        <v>18.630634571424491</v>
      </c>
    </row>
    <row r="7" spans="1:33" ht="18.75" customHeight="1">
      <c r="A7" s="10"/>
      <c r="B7" s="764" t="s">
        <v>1</v>
      </c>
      <c r="C7" s="756">
        <f t="shared" ref="C7:C30" si="3">+J7</f>
        <v>12.874377140147903</v>
      </c>
      <c r="D7" s="756">
        <f t="shared" si="0"/>
        <v>7.5674068986902387</v>
      </c>
      <c r="E7" s="757">
        <f t="shared" si="1"/>
        <v>17.966691105226051</v>
      </c>
      <c r="F7" s="755">
        <f t="shared" si="2"/>
        <v>9.2329980214386786</v>
      </c>
      <c r="G7" s="164"/>
      <c r="I7" s="693" t="s">
        <v>1</v>
      </c>
      <c r="J7" s="490">
        <f>+'2.11.1'!K10/'2.10.1'!K10/10</f>
        <v>12.874377140147903</v>
      </c>
      <c r="K7" s="490">
        <f>+'2.11.1'!L10/'2.10.1'!L10/10</f>
        <v>7.5674068986902387</v>
      </c>
      <c r="L7" s="490">
        <f>+'2.11.1'!M10/'2.10.1'!M10/10</f>
        <v>17.966691105226051</v>
      </c>
      <c r="M7" s="490">
        <f>+'2.11.1'!N10/'2.10.1'!N10/10</f>
        <v>9.2329980214386786</v>
      </c>
      <c r="AD7" s="140"/>
      <c r="AE7" s="140"/>
      <c r="AF7" s="140"/>
      <c r="AG7" s="140"/>
    </row>
    <row r="8" spans="1:33" ht="18.75" customHeight="1">
      <c r="A8" s="10"/>
      <c r="B8" s="764" t="s">
        <v>24</v>
      </c>
      <c r="C8" s="756">
        <f t="shared" si="3"/>
        <v>18.34624327476417</v>
      </c>
      <c r="D8" s="756">
        <f t="shared" si="0"/>
        <v>5.5879154960992024</v>
      </c>
      <c r="E8" s="757">
        <f t="shared" si="1"/>
        <v>17.546451400743891</v>
      </c>
      <c r="F8" s="755">
        <f t="shared" si="2"/>
        <v>6.4650544296556589</v>
      </c>
      <c r="G8" s="10"/>
      <c r="I8" s="693" t="s">
        <v>24</v>
      </c>
      <c r="J8" s="490">
        <f>+'2.11.1'!K11/'2.10.1'!K11/10</f>
        <v>18.34624327476417</v>
      </c>
      <c r="K8" s="490">
        <f>+'2.11.1'!L11/'2.10.1'!L11/10</f>
        <v>5.5879154960992024</v>
      </c>
      <c r="L8" s="490">
        <f>+'2.11.1'!M11/'2.10.1'!M11/10</f>
        <v>17.546451400743891</v>
      </c>
      <c r="M8" s="490">
        <f>+'2.11.1'!N11/'2.10.1'!N11/10</f>
        <v>6.4650544296556589</v>
      </c>
      <c r="AD8" s="140"/>
      <c r="AE8" s="140"/>
      <c r="AF8" s="140"/>
      <c r="AG8" s="140"/>
    </row>
    <row r="9" spans="1:33" ht="18.75" customHeight="1">
      <c r="A9" s="10"/>
      <c r="B9" s="764" t="s">
        <v>2</v>
      </c>
      <c r="C9" s="756">
        <f t="shared" si="3"/>
        <v>14.369505559522512</v>
      </c>
      <c r="D9" s="756">
        <f t="shared" si="0"/>
        <v>6.3187056421243444</v>
      </c>
      <c r="E9" s="757">
        <f t="shared" si="1"/>
        <v>18.709456525832969</v>
      </c>
      <c r="F9" s="755">
        <f t="shared" si="2"/>
        <v>8.2062606366173192</v>
      </c>
      <c r="G9" s="10"/>
      <c r="I9" s="693" t="s">
        <v>2</v>
      </c>
      <c r="J9" s="490">
        <f>+'2.11.1'!K12/'2.10.1'!K12/10</f>
        <v>14.369505559522512</v>
      </c>
      <c r="K9" s="490">
        <f>+'2.11.1'!L12/'2.10.1'!L12/10</f>
        <v>6.3187056421243444</v>
      </c>
      <c r="L9" s="490">
        <f>+'2.11.1'!M12/'2.10.1'!M12/10</f>
        <v>18.709456525832969</v>
      </c>
      <c r="M9" s="490">
        <f>+'2.11.1'!N12/'2.10.1'!N12/10</f>
        <v>8.2062606366173192</v>
      </c>
      <c r="AD9" s="140"/>
      <c r="AE9" s="140"/>
      <c r="AF9" s="140"/>
      <c r="AG9" s="140"/>
    </row>
    <row r="10" spans="1:33" ht="18.75" customHeight="1">
      <c r="A10" s="10"/>
      <c r="B10" s="764" t="s">
        <v>3</v>
      </c>
      <c r="C10" s="756">
        <f t="shared" si="3"/>
        <v>18.276543860403979</v>
      </c>
      <c r="D10" s="756">
        <f t="shared" si="0"/>
        <v>8.470101978036384</v>
      </c>
      <c r="E10" s="757">
        <f t="shared" si="1"/>
        <v>22.054930849288102</v>
      </c>
      <c r="F10" s="755">
        <f t="shared" si="2"/>
        <v>15.160627429190054</v>
      </c>
      <c r="G10" s="10"/>
      <c r="I10" s="693" t="s">
        <v>3</v>
      </c>
      <c r="J10" s="490">
        <f>+'2.11.1'!K13/'2.10.1'!K13/10</f>
        <v>18.276543860403979</v>
      </c>
      <c r="K10" s="490">
        <f>+'2.11.1'!L13/'2.10.1'!L13/10</f>
        <v>8.470101978036384</v>
      </c>
      <c r="L10" s="490">
        <f>+'2.11.1'!M13/'2.10.1'!M13/10</f>
        <v>22.054930849288102</v>
      </c>
      <c r="M10" s="490">
        <f>+'2.11.1'!N13/'2.10.1'!N13/10</f>
        <v>15.160627429190054</v>
      </c>
      <c r="AD10" s="140"/>
      <c r="AE10" s="140"/>
      <c r="AF10" s="140"/>
      <c r="AG10" s="140"/>
    </row>
    <row r="11" spans="1:33" ht="18.75" customHeight="1">
      <c r="A11" s="10"/>
      <c r="B11" s="764" t="s">
        <v>4</v>
      </c>
      <c r="C11" s="756">
        <f t="shared" si="3"/>
        <v>13.850461104624113</v>
      </c>
      <c r="D11" s="756">
        <f t="shared" si="0"/>
        <v>6.1329648251234037</v>
      </c>
      <c r="E11" s="757">
        <f t="shared" si="1"/>
        <v>17.483966738752788</v>
      </c>
      <c r="F11" s="755">
        <f t="shared" si="2"/>
        <v>9.1393347110441283</v>
      </c>
      <c r="G11" s="10"/>
      <c r="I11" s="693" t="s">
        <v>4</v>
      </c>
      <c r="J11" s="490">
        <f>+'2.11.1'!K14/'2.10.1'!K14/10</f>
        <v>13.850461104624113</v>
      </c>
      <c r="K11" s="490">
        <f>+'2.11.1'!L14/'2.10.1'!L14/10</f>
        <v>6.1329648251234037</v>
      </c>
      <c r="L11" s="490">
        <f>+'2.11.1'!M14/'2.10.1'!M14/10</f>
        <v>17.483966738752788</v>
      </c>
      <c r="M11" s="490">
        <f>+'2.11.1'!N14/'2.10.1'!N14/10</f>
        <v>9.1393347110441283</v>
      </c>
      <c r="AD11" s="140"/>
      <c r="AE11" s="140"/>
      <c r="AF11" s="140"/>
      <c r="AG11" s="140"/>
    </row>
    <row r="12" spans="1:33" ht="18.75" customHeight="1">
      <c r="A12" s="10"/>
      <c r="B12" s="764" t="s">
        <v>39</v>
      </c>
      <c r="C12" s="756">
        <f t="shared" si="3"/>
        <v>11.660000636934701</v>
      </c>
      <c r="D12" s="756">
        <f t="shared" si="0"/>
        <v>6.8984939420289351</v>
      </c>
      <c r="E12" s="757">
        <f t="shared" si="1"/>
        <v>16.559377042447437</v>
      </c>
      <c r="F12" s="755">
        <f t="shared" si="2"/>
        <v>10.230384447448749</v>
      </c>
      <c r="G12" s="10"/>
      <c r="I12" s="693" t="s">
        <v>39</v>
      </c>
      <c r="J12" s="490">
        <f>+'2.11.1'!K15/'2.10.1'!K15/10</f>
        <v>11.660000636934701</v>
      </c>
      <c r="K12" s="490">
        <f>+'2.11.1'!L15/'2.10.1'!L15/10</f>
        <v>6.8984939420289351</v>
      </c>
      <c r="L12" s="490">
        <f>+'2.11.1'!M15/'2.10.1'!M15/10</f>
        <v>16.559377042447437</v>
      </c>
      <c r="M12" s="490">
        <f>+'2.11.1'!N15/'2.10.1'!N15/10</f>
        <v>10.230384447448749</v>
      </c>
      <c r="AD12" s="140"/>
      <c r="AE12" s="140"/>
      <c r="AF12" s="140"/>
      <c r="AG12" s="140"/>
    </row>
    <row r="13" spans="1:33" ht="18.75" customHeight="1">
      <c r="A13" s="10"/>
      <c r="B13" s="764" t="s">
        <v>5</v>
      </c>
      <c r="C13" s="756">
        <f t="shared" si="3"/>
        <v>17.91366605325203</v>
      </c>
      <c r="D13" s="756">
        <f t="shared" si="0"/>
        <v>6.6322414995498677</v>
      </c>
      <c r="E13" s="757">
        <f t="shared" si="1"/>
        <v>19.477525011011576</v>
      </c>
      <c r="F13" s="755">
        <f t="shared" si="2"/>
        <v>8.8742827899478716</v>
      </c>
      <c r="G13" s="10"/>
      <c r="I13" s="693" t="s">
        <v>5</v>
      </c>
      <c r="J13" s="490">
        <f>+'2.11.1'!K16/'2.10.1'!K16/10</f>
        <v>17.91366605325203</v>
      </c>
      <c r="K13" s="490">
        <f>+'2.11.1'!L16/'2.10.1'!L16/10</f>
        <v>6.6322414995498677</v>
      </c>
      <c r="L13" s="490">
        <f>+'2.11.1'!M16/'2.10.1'!M16/10</f>
        <v>19.477525011011576</v>
      </c>
      <c r="M13" s="490">
        <f>+'2.11.1'!N16/'2.10.1'!N16/10</f>
        <v>8.8742827899478716</v>
      </c>
      <c r="AD13" s="140"/>
      <c r="AE13" s="140"/>
      <c r="AF13" s="140"/>
      <c r="AG13" s="140"/>
    </row>
    <row r="14" spans="1:33" ht="18.75" customHeight="1">
      <c r="A14" s="10"/>
      <c r="B14" s="764" t="s">
        <v>6</v>
      </c>
      <c r="C14" s="756">
        <f t="shared" si="3"/>
        <v>19.612165806151509</v>
      </c>
      <c r="D14" s="756">
        <f t="shared" si="0"/>
        <v>7.9964372333443139</v>
      </c>
      <c r="E14" s="757">
        <f t="shared" si="1"/>
        <v>21.280396675429593</v>
      </c>
      <c r="F14" s="755">
        <f t="shared" si="2"/>
        <v>12.431057805516073</v>
      </c>
      <c r="G14" s="10"/>
      <c r="I14" s="693" t="s">
        <v>6</v>
      </c>
      <c r="J14" s="490">
        <f>+'2.11.1'!K17/'2.10.1'!K17/10</f>
        <v>19.612165806151509</v>
      </c>
      <c r="K14" s="490">
        <f>+'2.11.1'!L17/'2.10.1'!L17/10</f>
        <v>7.9964372333443139</v>
      </c>
      <c r="L14" s="490">
        <f>+'2.11.1'!M17/'2.10.1'!M17/10</f>
        <v>21.280396675429593</v>
      </c>
      <c r="M14" s="490">
        <f>+'2.11.1'!N17/'2.10.1'!N17/10</f>
        <v>12.431057805516073</v>
      </c>
      <c r="AD14" s="140"/>
      <c r="AE14" s="140"/>
      <c r="AF14" s="140"/>
      <c r="AG14" s="140"/>
    </row>
    <row r="15" spans="1:33" ht="18.75" customHeight="1">
      <c r="A15" s="10"/>
      <c r="B15" s="764" t="s">
        <v>61</v>
      </c>
      <c r="C15" s="756">
        <f t="shared" si="3"/>
        <v>19.584495779181662</v>
      </c>
      <c r="D15" s="756">
        <f t="shared" si="0"/>
        <v>8.5917785215803768</v>
      </c>
      <c r="E15" s="757">
        <f t="shared" si="1"/>
        <v>22.161868825203079</v>
      </c>
      <c r="F15" s="755">
        <f t="shared" si="2"/>
        <v>19.676386434727018</v>
      </c>
      <c r="G15" s="10"/>
      <c r="I15" s="693" t="s">
        <v>61</v>
      </c>
      <c r="J15" s="490">
        <f>+'2.11.1'!K18/'2.10.1'!K18/10</f>
        <v>19.584495779181662</v>
      </c>
      <c r="K15" s="490">
        <f>+'2.11.1'!L18/'2.10.1'!L18/10</f>
        <v>8.5917785215803768</v>
      </c>
      <c r="L15" s="490">
        <f>+'2.11.1'!M18/'2.10.1'!M18/10</f>
        <v>22.161868825203079</v>
      </c>
      <c r="M15" s="490">
        <f>+'2.11.1'!N18/'2.10.1'!N18/10</f>
        <v>19.676386434727018</v>
      </c>
      <c r="AD15" s="140"/>
      <c r="AE15" s="140"/>
      <c r="AF15" s="140"/>
      <c r="AG15" s="140"/>
    </row>
    <row r="16" spans="1:33" ht="18.75" customHeight="1">
      <c r="A16" s="10"/>
      <c r="B16" s="764" t="s">
        <v>8</v>
      </c>
      <c r="C16" s="756">
        <f t="shared" si="3"/>
        <v>14.077101488667996</v>
      </c>
      <c r="D16" s="756">
        <f t="shared" si="0"/>
        <v>6.329102049636858</v>
      </c>
      <c r="E16" s="757">
        <f t="shared" si="1"/>
        <v>19.562194934587843</v>
      </c>
      <c r="F16" s="755">
        <f t="shared" si="2"/>
        <v>8.4709504388067867</v>
      </c>
      <c r="G16" s="10"/>
      <c r="I16" s="693" t="s">
        <v>8</v>
      </c>
      <c r="J16" s="490">
        <f>+'2.11.1'!K19/'2.10.1'!K19/10</f>
        <v>14.077101488667996</v>
      </c>
      <c r="K16" s="490">
        <f>+'2.11.1'!L19/'2.10.1'!L19/10</f>
        <v>6.329102049636858</v>
      </c>
      <c r="L16" s="490">
        <f>+'2.11.1'!M19/'2.10.1'!M19/10</f>
        <v>19.562194934587843</v>
      </c>
      <c r="M16" s="490">
        <f>+'2.11.1'!N19/'2.10.1'!N19/10</f>
        <v>8.4709504388067867</v>
      </c>
      <c r="AD16" s="140"/>
      <c r="AE16" s="140"/>
      <c r="AF16" s="140"/>
      <c r="AG16" s="140"/>
    </row>
    <row r="17" spans="1:33" ht="18.75" customHeight="1">
      <c r="A17" s="10"/>
      <c r="B17" s="764" t="s">
        <v>47</v>
      </c>
      <c r="C17" s="756">
        <f t="shared" si="3"/>
        <v>18.712534534637328</v>
      </c>
      <c r="D17" s="756">
        <f t="shared" si="0"/>
        <v>6.4499861416058435</v>
      </c>
      <c r="E17" s="757">
        <f t="shared" si="1"/>
        <v>21.816627915468178</v>
      </c>
      <c r="F17" s="755">
        <f t="shared" si="2"/>
        <v>10.207394660128866</v>
      </c>
      <c r="G17" s="10"/>
      <c r="I17" s="693" t="s">
        <v>47</v>
      </c>
      <c r="J17" s="490">
        <f>+'2.11.1'!K20/'2.10.1'!K20/10</f>
        <v>18.712534534637328</v>
      </c>
      <c r="K17" s="490">
        <f>+'2.11.1'!L20/'2.10.1'!L20/10</f>
        <v>6.4499861416058435</v>
      </c>
      <c r="L17" s="490">
        <f>+'2.11.1'!M20/'2.10.1'!M20/10</f>
        <v>21.816627915468178</v>
      </c>
      <c r="M17" s="490">
        <f>+'2.11.1'!N20/'2.10.1'!N20/10</f>
        <v>10.207394660128866</v>
      </c>
      <c r="AD17" s="140"/>
      <c r="AE17" s="140"/>
      <c r="AF17" s="140"/>
      <c r="AG17" s="140"/>
    </row>
    <row r="18" spans="1:33" ht="18.75" customHeight="1">
      <c r="A18" s="10"/>
      <c r="B18" s="764" t="s">
        <v>10</v>
      </c>
      <c r="C18" s="756">
        <f t="shared" si="3"/>
        <v>11.266215788788143</v>
      </c>
      <c r="D18" s="756">
        <f t="shared" si="0"/>
        <v>6.805458220939796</v>
      </c>
      <c r="E18" s="757">
        <f t="shared" si="1"/>
        <v>17.869563385950801</v>
      </c>
      <c r="F18" s="755">
        <f t="shared" si="2"/>
        <v>11.013472742406988</v>
      </c>
      <c r="G18" s="10"/>
      <c r="I18" s="693" t="s">
        <v>10</v>
      </c>
      <c r="J18" s="490">
        <f>+'2.11.1'!K21/'2.10.1'!K21/10</f>
        <v>11.266215788788143</v>
      </c>
      <c r="K18" s="490">
        <f>+'2.11.1'!L21/'2.10.1'!L21/10</f>
        <v>6.805458220939796</v>
      </c>
      <c r="L18" s="490">
        <f>+'2.11.1'!M21/'2.10.1'!M21/10</f>
        <v>17.869563385950801</v>
      </c>
      <c r="M18" s="490">
        <f>+'2.11.1'!N21/'2.10.1'!N21/10</f>
        <v>11.013472742406988</v>
      </c>
      <c r="AD18" s="140"/>
      <c r="AE18" s="140"/>
      <c r="AF18" s="140"/>
      <c r="AG18" s="140"/>
    </row>
    <row r="19" spans="1:33" ht="18.75" customHeight="1">
      <c r="A19" s="10"/>
      <c r="B19" s="764" t="s">
        <v>11</v>
      </c>
      <c r="C19" s="756">
        <f t="shared" si="3"/>
        <v>12.459454846695374</v>
      </c>
      <c r="D19" s="756">
        <f t="shared" si="0"/>
        <v>8.941849952827484</v>
      </c>
      <c r="E19" s="757">
        <f t="shared" si="1"/>
        <v>15.868797522261008</v>
      </c>
      <c r="F19" s="755">
        <f t="shared" si="2"/>
        <v>12.701519503807869</v>
      </c>
      <c r="G19" s="10"/>
      <c r="I19" s="693" t="s">
        <v>11</v>
      </c>
      <c r="J19" s="490">
        <f>+'2.11.1'!K22/'2.10.1'!K22/10</f>
        <v>12.459454846695374</v>
      </c>
      <c r="K19" s="490">
        <f>+'2.11.1'!L22/'2.10.1'!L22/10</f>
        <v>8.941849952827484</v>
      </c>
      <c r="L19" s="490">
        <f>+'2.11.1'!M22/'2.10.1'!M22/10</f>
        <v>15.868797522261008</v>
      </c>
      <c r="M19" s="490">
        <f>+'2.11.1'!N22/'2.10.1'!N22/10</f>
        <v>12.701519503807869</v>
      </c>
      <c r="AD19" s="140"/>
      <c r="AE19" s="140"/>
      <c r="AF19" s="140"/>
      <c r="AG19" s="140"/>
    </row>
    <row r="20" spans="1:33" ht="18.75" customHeight="1">
      <c r="A20" s="10"/>
      <c r="B20" s="764" t="s">
        <v>12</v>
      </c>
      <c r="C20" s="756">
        <f t="shared" si="3"/>
        <v>12.898932267865675</v>
      </c>
      <c r="D20" s="756">
        <f t="shared" si="0"/>
        <v>6.7588055574548971</v>
      </c>
      <c r="E20" s="757">
        <f t="shared" si="1"/>
        <v>16.472048219551635</v>
      </c>
      <c r="F20" s="755">
        <f t="shared" si="2"/>
        <v>11.819456996094246</v>
      </c>
      <c r="G20" s="10"/>
      <c r="I20" s="693" t="s">
        <v>12</v>
      </c>
      <c r="J20" s="490">
        <f>+'2.11.1'!K23/'2.10.1'!K23/10</f>
        <v>12.898932267865675</v>
      </c>
      <c r="K20" s="490">
        <f>+'2.11.1'!L23/'2.10.1'!L23/10</f>
        <v>6.7588055574548971</v>
      </c>
      <c r="L20" s="490">
        <f>+'2.11.1'!M23/'2.10.1'!M23/10</f>
        <v>16.472048219551635</v>
      </c>
      <c r="M20" s="490">
        <f>+'2.11.1'!N23/'2.10.1'!N23/10</f>
        <v>11.819456996094246</v>
      </c>
    </row>
    <row r="21" spans="1:33" ht="18.75" customHeight="1">
      <c r="A21" s="10"/>
      <c r="B21" s="764" t="s">
        <v>13</v>
      </c>
      <c r="C21" s="756">
        <f t="shared" si="3"/>
        <v>16.298533124515693</v>
      </c>
      <c r="D21" s="756">
        <f t="shared" si="0"/>
        <v>13.536472794565523</v>
      </c>
      <c r="E21" s="757">
        <f t="shared" si="1"/>
        <v>17.296364435722687</v>
      </c>
      <c r="F21" s="755">
        <f t="shared" si="2"/>
        <v>16.631767139475784</v>
      </c>
      <c r="G21" s="10"/>
      <c r="H21" s="19"/>
      <c r="I21" s="693" t="s">
        <v>13</v>
      </c>
      <c r="J21" s="490">
        <f>+'2.11.1'!K24/'2.10.1'!K24/10</f>
        <v>16.298533124515693</v>
      </c>
      <c r="K21" s="490">
        <f>+'2.11.1'!L24/'2.10.1'!L24/10</f>
        <v>13.536472794565523</v>
      </c>
      <c r="L21" s="490">
        <f>+'2.11.1'!M24/'2.10.1'!M24/10</f>
        <v>17.296364435722687</v>
      </c>
      <c r="M21" s="490">
        <f>+'2.11.1'!N24/'2.10.1'!N24/10</f>
        <v>16.631767139475784</v>
      </c>
    </row>
    <row r="22" spans="1:33" ht="18.75" customHeight="1">
      <c r="A22" s="10"/>
      <c r="B22" s="764" t="s">
        <v>14</v>
      </c>
      <c r="C22" s="756">
        <f t="shared" si="3"/>
        <v>21.818493161025149</v>
      </c>
      <c r="D22" s="756">
        <f t="shared" si="0"/>
        <v>21.435806540319064</v>
      </c>
      <c r="E22" s="757">
        <f t="shared" si="1"/>
        <v>22.193240548496362</v>
      </c>
      <c r="F22" s="755">
        <f t="shared" si="2"/>
        <v>21.93914346680851</v>
      </c>
      <c r="G22" s="10"/>
      <c r="H22" s="19"/>
      <c r="I22" s="693" t="s">
        <v>14</v>
      </c>
      <c r="J22" s="490">
        <f>+'2.11.1'!K25/'2.10.1'!K25/10</f>
        <v>21.818493161025149</v>
      </c>
      <c r="K22" s="490">
        <f>+'2.11.1'!L25/'2.10.1'!L25/10</f>
        <v>21.435806540319064</v>
      </c>
      <c r="L22" s="490">
        <f>+'2.11.1'!M25/'2.10.1'!M25/10</f>
        <v>22.193240548496362</v>
      </c>
      <c r="M22" s="490">
        <f>+'2.11.1'!N25/'2.10.1'!N25/10</f>
        <v>21.93914346680851</v>
      </c>
    </row>
    <row r="23" spans="1:33" ht="18.75" customHeight="1">
      <c r="A23" s="10"/>
      <c r="B23" s="764" t="s">
        <v>15</v>
      </c>
      <c r="C23" s="756">
        <f t="shared" si="3"/>
        <v>13.914899603960745</v>
      </c>
      <c r="D23" s="756">
        <f t="shared" si="0"/>
        <v>6.6578453485133906</v>
      </c>
      <c r="E23" s="757">
        <f t="shared" si="1"/>
        <v>18.010894637472777</v>
      </c>
      <c r="F23" s="755">
        <f t="shared" si="2"/>
        <v>7.1036298600364152</v>
      </c>
      <c r="G23" s="10"/>
      <c r="H23" s="16"/>
      <c r="I23" s="693" t="s">
        <v>15</v>
      </c>
      <c r="J23" s="490">
        <f>+'2.11.1'!K26/'2.10.1'!K26/10</f>
        <v>13.914899603960745</v>
      </c>
      <c r="K23" s="490">
        <f>+'2.11.1'!L26/'2.10.1'!L26/10</f>
        <v>6.6578453485133906</v>
      </c>
      <c r="L23" s="490">
        <f>+'2.11.1'!M26/'2.10.1'!M26/10</f>
        <v>18.010894637472777</v>
      </c>
      <c r="M23" s="490">
        <f>+'2.11.1'!N26/'2.10.1'!N26/10</f>
        <v>7.1036298600364152</v>
      </c>
    </row>
    <row r="24" spans="1:33" ht="18.75" customHeight="1">
      <c r="A24" s="10"/>
      <c r="B24" s="764" t="s">
        <v>16</v>
      </c>
      <c r="C24" s="756">
        <f t="shared" si="3"/>
        <v>18.623476565132446</v>
      </c>
      <c r="D24" s="756">
        <f t="shared" si="0"/>
        <v>6.1257851899327251</v>
      </c>
      <c r="E24" s="757">
        <f t="shared" si="1"/>
        <v>21.583649319054341</v>
      </c>
      <c r="F24" s="755">
        <f t="shared" si="2"/>
        <v>7.0561742514914965</v>
      </c>
      <c r="G24" s="10"/>
      <c r="H24" s="16"/>
      <c r="I24" s="693" t="s">
        <v>16</v>
      </c>
      <c r="J24" s="490">
        <f>+'2.11.1'!K27/'2.10.1'!K27/10</f>
        <v>18.623476565132446</v>
      </c>
      <c r="K24" s="490">
        <f>+'2.11.1'!L27/'2.10.1'!L27/10</f>
        <v>6.1257851899327251</v>
      </c>
      <c r="L24" s="490">
        <f>+'2.11.1'!M27/'2.10.1'!M27/10</f>
        <v>21.583649319054341</v>
      </c>
      <c r="M24" s="490">
        <f>+'2.11.1'!N27/'2.10.1'!N27/10</f>
        <v>7.0561742514914965</v>
      </c>
    </row>
    <row r="25" spans="1:33" ht="18.75" customHeight="1">
      <c r="A25" s="10"/>
      <c r="B25" s="764" t="s">
        <v>17</v>
      </c>
      <c r="C25" s="756">
        <f t="shared" si="3"/>
        <v>11.479275766248978</v>
      </c>
      <c r="D25" s="756">
        <f t="shared" si="0"/>
        <v>6.3508264025655574</v>
      </c>
      <c r="E25" s="757">
        <f t="shared" si="1"/>
        <v>19.586463895428942</v>
      </c>
      <c r="F25" s="755">
        <f t="shared" si="2"/>
        <v>11.065776439569952</v>
      </c>
      <c r="G25" s="10"/>
      <c r="I25" s="693" t="s">
        <v>17</v>
      </c>
      <c r="J25" s="490">
        <f>+'2.11.1'!K28/'2.10.1'!K28/10</f>
        <v>11.479275766248978</v>
      </c>
      <c r="K25" s="490">
        <f>+'2.11.1'!L28/'2.10.1'!L28/10</f>
        <v>6.3508264025655574</v>
      </c>
      <c r="L25" s="490">
        <f>+'2.11.1'!M28/'2.10.1'!M28/10</f>
        <v>19.586463895428942</v>
      </c>
      <c r="M25" s="490">
        <f>+'2.11.1'!N28/'2.10.1'!N28/10</f>
        <v>11.065776439569952</v>
      </c>
    </row>
    <row r="26" spans="1:33" ht="18.75" customHeight="1">
      <c r="A26" s="10"/>
      <c r="B26" s="764" t="s">
        <v>18</v>
      </c>
      <c r="C26" s="756">
        <f t="shared" si="3"/>
        <v>17.145339258063242</v>
      </c>
      <c r="D26" s="756">
        <f t="shared" si="0"/>
        <v>8.3313116913267304</v>
      </c>
      <c r="E26" s="757">
        <f t="shared" si="1"/>
        <v>16.770992795783247</v>
      </c>
      <c r="F26" s="755">
        <f t="shared" si="2"/>
        <v>12.174810075475701</v>
      </c>
      <c r="G26" s="10"/>
      <c r="I26" s="693" t="s">
        <v>18</v>
      </c>
      <c r="J26" s="490">
        <f>+'2.11.1'!K29/'2.10.1'!K29/10</f>
        <v>17.145339258063242</v>
      </c>
      <c r="K26" s="490">
        <f>+'2.11.1'!L29/'2.10.1'!L29/10</f>
        <v>8.3313116913267304</v>
      </c>
      <c r="L26" s="490">
        <f>+'2.11.1'!M29/'2.10.1'!M29/10</f>
        <v>16.770992795783247</v>
      </c>
      <c r="M26" s="490">
        <f>+'2.11.1'!N29/'2.10.1'!N29/10</f>
        <v>12.174810075475701</v>
      </c>
    </row>
    <row r="27" spans="1:33" ht="18.75" customHeight="1">
      <c r="A27" s="10"/>
      <c r="B27" s="764" t="s">
        <v>71</v>
      </c>
      <c r="C27" s="756">
        <f t="shared" si="3"/>
        <v>20.119352511083413</v>
      </c>
      <c r="D27" s="756">
        <f t="shared" si="0"/>
        <v>13.606291344134357</v>
      </c>
      <c r="E27" s="757">
        <f t="shared" si="1"/>
        <v>18.291823444021855</v>
      </c>
      <c r="F27" s="755">
        <f t="shared" si="2"/>
        <v>18.02138413645643</v>
      </c>
      <c r="G27" s="10"/>
      <c r="I27" s="693" t="s">
        <v>71</v>
      </c>
      <c r="J27" s="490">
        <f>+'2.11.1'!K30/'2.10.1'!K30/10</f>
        <v>20.119352511083413</v>
      </c>
      <c r="K27" s="490">
        <f>+'2.11.1'!L30/'2.10.1'!L30/10</f>
        <v>13.606291344134357</v>
      </c>
      <c r="L27" s="490">
        <f>+'2.11.1'!M30/'2.10.1'!M30/10</f>
        <v>18.291823444021855</v>
      </c>
      <c r="M27" s="490">
        <f>+'2.11.1'!N30/'2.10.1'!N30/10</f>
        <v>18.02138413645643</v>
      </c>
    </row>
    <row r="28" spans="1:33" ht="18.75" customHeight="1">
      <c r="A28" s="10"/>
      <c r="B28" s="764" t="s">
        <v>20</v>
      </c>
      <c r="C28" s="756">
        <f t="shared" si="3"/>
        <v>14.72627732807824</v>
      </c>
      <c r="D28" s="756">
        <f t="shared" si="0"/>
        <v>7.4396210100474676</v>
      </c>
      <c r="E28" s="757">
        <f t="shared" si="1"/>
        <v>18.651753794033041</v>
      </c>
      <c r="F28" s="755">
        <f t="shared" si="2"/>
        <v>14.059835620211285</v>
      </c>
      <c r="G28" s="10"/>
      <c r="I28" s="693" t="s">
        <v>20</v>
      </c>
      <c r="J28" s="490">
        <f>+'2.11.1'!K31/'2.10.1'!K31/10</f>
        <v>14.72627732807824</v>
      </c>
      <c r="K28" s="490">
        <f>+'2.11.1'!L31/'2.10.1'!L31/10</f>
        <v>7.4396210100474676</v>
      </c>
      <c r="L28" s="490">
        <f>+'2.11.1'!M31/'2.10.1'!M31/10</f>
        <v>18.651753794033041</v>
      </c>
      <c r="M28" s="490">
        <f>+'2.11.1'!N31/'2.10.1'!N31/10</f>
        <v>14.059835620211285</v>
      </c>
    </row>
    <row r="29" spans="1:33" ht="18.75" customHeight="1">
      <c r="A29" s="10"/>
      <c r="B29" s="764" t="s">
        <v>21</v>
      </c>
      <c r="C29" s="756">
        <f t="shared" si="3"/>
        <v>12.600084901950952</v>
      </c>
      <c r="D29" s="756">
        <f t="shared" si="0"/>
        <v>7.4647383120228401</v>
      </c>
      <c r="E29" s="757">
        <f t="shared" si="1"/>
        <v>19.898364816926822</v>
      </c>
      <c r="F29" s="755">
        <f t="shared" si="2"/>
        <v>12.074203707956949</v>
      </c>
      <c r="G29" s="10"/>
      <c r="I29" s="693" t="s">
        <v>21</v>
      </c>
      <c r="J29" s="490">
        <f>+'2.11.1'!K32/'2.10.1'!K32/10</f>
        <v>12.600084901950952</v>
      </c>
      <c r="K29" s="490">
        <f>+'2.11.1'!L32/'2.10.1'!L32/10</f>
        <v>7.4647383120228401</v>
      </c>
      <c r="L29" s="490">
        <f>+'2.11.1'!M32/'2.10.1'!M32/10</f>
        <v>19.898364816926822</v>
      </c>
      <c r="M29" s="490">
        <f>+'2.11.1'!N32/'2.10.1'!N32/10</f>
        <v>12.074203707956949</v>
      </c>
    </row>
    <row r="30" spans="1:33" ht="18.75" customHeight="1" thickBot="1">
      <c r="A30" s="10"/>
      <c r="B30" s="765" t="s">
        <v>22</v>
      </c>
      <c r="C30" s="758">
        <f t="shared" si="3"/>
        <v>17.767859883352376</v>
      </c>
      <c r="D30" s="758">
        <f t="shared" si="0"/>
        <v>13.56906691824037</v>
      </c>
      <c r="E30" s="759">
        <f t="shared" si="1"/>
        <v>20.276902175772953</v>
      </c>
      <c r="F30" s="760">
        <f t="shared" si="2"/>
        <v>17.995453724696667</v>
      </c>
      <c r="G30" s="10"/>
      <c r="I30" s="693" t="s">
        <v>22</v>
      </c>
      <c r="J30" s="490">
        <f>+'2.11.1'!K33/'2.10.1'!K33/10</f>
        <v>17.767859883352376</v>
      </c>
      <c r="K30" s="490">
        <f>+'2.11.1'!L33/'2.10.1'!L33/10</f>
        <v>13.56906691824037</v>
      </c>
      <c r="L30" s="490">
        <f>+'2.11.1'!M33/'2.10.1'!M33/10</f>
        <v>20.276902175772953</v>
      </c>
      <c r="M30" s="490">
        <f>+'2.11.1'!N33/'2.10.1'!N33/10</f>
        <v>17.995453724696667</v>
      </c>
    </row>
    <row r="31" spans="1:33" ht="13.5" thickTop="1">
      <c r="A31" s="10"/>
      <c r="B31" s="28"/>
      <c r="C31" s="756"/>
      <c r="D31" s="756"/>
      <c r="E31" s="757"/>
      <c r="F31" s="755"/>
      <c r="G31" s="10"/>
      <c r="I31" s="693" t="s">
        <v>54</v>
      </c>
      <c r="J31" s="490">
        <f>+'2.11.1'!K34/'2.10.1'!K34/10</f>
        <v>13.536009753524056</v>
      </c>
      <c r="K31" s="490">
        <f>+'2.11.1'!L34/'2.10.1'!L34/10</f>
        <v>6.6898167227717495</v>
      </c>
      <c r="L31" s="490">
        <f>+'2.11.1'!M34/'2.10.1'!M34/10</f>
        <v>17.378445494673382</v>
      </c>
      <c r="M31" s="490">
        <f>+'2.11.1'!N34/'2.10.1'!N34/10</f>
        <v>10.472992945162082</v>
      </c>
    </row>
    <row r="32" spans="1:33" ht="15">
      <c r="A32" s="10"/>
      <c r="B32" s="190" t="s">
        <v>128</v>
      </c>
      <c r="C32" s="761">
        <f>+J31</f>
        <v>13.536009753524056</v>
      </c>
      <c r="D32" s="761">
        <f>+K31</f>
        <v>6.6898167227717495</v>
      </c>
      <c r="E32" s="762">
        <f>+L31</f>
        <v>17.378445494673382</v>
      </c>
      <c r="F32" s="763">
        <f>+M31</f>
        <v>10.472992945162082</v>
      </c>
      <c r="G32" s="10"/>
      <c r="N32"/>
      <c r="O32"/>
      <c r="P32"/>
    </row>
    <row r="33" spans="1:16" ht="13.5" thickBot="1">
      <c r="A33" s="10"/>
      <c r="B33" s="32"/>
      <c r="C33" s="191"/>
      <c r="D33" s="191"/>
      <c r="E33" s="192"/>
      <c r="F33" s="8"/>
      <c r="G33" s="10"/>
      <c r="N33"/>
      <c r="O33"/>
      <c r="P33"/>
    </row>
    <row r="34" spans="1:16">
      <c r="A34" s="10"/>
      <c r="B34" s="13"/>
      <c r="C34" s="57"/>
      <c r="D34" s="57"/>
      <c r="E34" s="57"/>
      <c r="F34" s="13"/>
      <c r="G34" s="10"/>
      <c r="I34" s="531"/>
      <c r="N34"/>
      <c r="O34"/>
      <c r="P34"/>
    </row>
    <row r="35" spans="1:16">
      <c r="A35" s="10"/>
      <c r="B35" s="10"/>
      <c r="C35" s="10"/>
      <c r="D35" s="10"/>
      <c r="E35" s="10"/>
      <c r="F35" s="10"/>
      <c r="G35" s="10"/>
      <c r="N35"/>
      <c r="O35"/>
      <c r="P35"/>
    </row>
    <row r="36" spans="1:16">
      <c r="A36" s="10"/>
      <c r="B36" s="10"/>
      <c r="C36" s="10"/>
      <c r="D36" s="10"/>
      <c r="E36" s="10"/>
      <c r="F36" s="10"/>
      <c r="G36" s="10"/>
      <c r="K36" s="1017" t="s">
        <v>129</v>
      </c>
      <c r="L36" s="1017"/>
      <c r="N36"/>
      <c r="O36"/>
      <c r="P36"/>
    </row>
    <row r="37" spans="1:16">
      <c r="A37" s="10"/>
      <c r="B37" s="10"/>
      <c r="C37" s="10"/>
      <c r="D37" s="10"/>
      <c r="E37" s="10"/>
      <c r="F37" s="10"/>
      <c r="G37" s="10"/>
      <c r="K37" s="467" t="s">
        <v>14</v>
      </c>
      <c r="L37" s="491">
        <v>21.435806540319064</v>
      </c>
      <c r="N37"/>
      <c r="O37" s="398"/>
      <c r="P37"/>
    </row>
    <row r="38" spans="1:16">
      <c r="A38" s="10"/>
      <c r="B38" s="10"/>
      <c r="C38" s="10"/>
      <c r="D38" s="10"/>
      <c r="E38" s="10"/>
      <c r="F38" s="10"/>
      <c r="G38" s="10"/>
      <c r="K38" s="467" t="s">
        <v>71</v>
      </c>
      <c r="L38" s="492">
        <v>13.606291344134357</v>
      </c>
      <c r="N38"/>
      <c r="O38" s="398"/>
      <c r="P38"/>
    </row>
    <row r="39" spans="1:16">
      <c r="A39" s="10"/>
      <c r="B39" s="10"/>
      <c r="C39" s="10"/>
      <c r="D39" s="10"/>
      <c r="E39" s="10"/>
      <c r="F39" s="10"/>
      <c r="G39" s="10"/>
      <c r="K39" s="467" t="s">
        <v>22</v>
      </c>
      <c r="L39" s="492">
        <v>13.56906691824037</v>
      </c>
      <c r="N39"/>
      <c r="O39" s="398"/>
      <c r="P39"/>
    </row>
    <row r="40" spans="1:16">
      <c r="A40" s="10"/>
      <c r="B40" s="10"/>
      <c r="C40" s="10"/>
      <c r="D40" s="10"/>
      <c r="E40" s="10"/>
      <c r="F40" s="10"/>
      <c r="G40" s="10"/>
      <c r="K40" s="467" t="s">
        <v>13</v>
      </c>
      <c r="L40" s="492">
        <v>13.536472794565523</v>
      </c>
      <c r="N40"/>
      <c r="O40" s="398"/>
      <c r="P40"/>
    </row>
    <row r="41" spans="1:16">
      <c r="A41" s="10"/>
      <c r="B41" s="10"/>
      <c r="C41" s="10"/>
      <c r="D41" s="10"/>
      <c r="E41" s="10"/>
      <c r="F41" s="10"/>
      <c r="G41" s="10"/>
      <c r="K41" s="467" t="s">
        <v>0</v>
      </c>
      <c r="L41" s="492">
        <v>10.516889783407285</v>
      </c>
      <c r="N41"/>
      <c r="O41" s="398"/>
      <c r="P41"/>
    </row>
    <row r="42" spans="1:16">
      <c r="A42" s="10"/>
      <c r="B42" s="10"/>
      <c r="C42" s="10"/>
      <c r="D42" s="10"/>
      <c r="E42" s="10"/>
      <c r="F42" s="10"/>
      <c r="G42" s="10"/>
      <c r="K42" s="467" t="s">
        <v>11</v>
      </c>
      <c r="L42" s="492">
        <v>8.941849952827484</v>
      </c>
      <c r="N42"/>
      <c r="O42" s="398"/>
      <c r="P42"/>
    </row>
    <row r="43" spans="1:16">
      <c r="A43" s="10"/>
      <c r="B43" s="10"/>
      <c r="C43" s="10"/>
      <c r="D43" s="10"/>
      <c r="E43" s="10"/>
      <c r="F43" s="10"/>
      <c r="G43" s="10"/>
      <c r="K43" s="467" t="s">
        <v>61</v>
      </c>
      <c r="L43" s="492">
        <v>8.5917785215803768</v>
      </c>
      <c r="N43"/>
      <c r="O43" s="398"/>
      <c r="P43"/>
    </row>
    <row r="44" spans="1:16">
      <c r="A44" s="10"/>
      <c r="B44" s="10"/>
      <c r="C44" s="10"/>
      <c r="D44" s="10"/>
      <c r="E44" s="10"/>
      <c r="F44" s="10"/>
      <c r="G44" s="10"/>
      <c r="K44" s="467" t="s">
        <v>3</v>
      </c>
      <c r="L44" s="492">
        <v>8.470101978036384</v>
      </c>
      <c r="N44"/>
      <c r="O44" s="398"/>
      <c r="P44"/>
    </row>
    <row r="45" spans="1:16">
      <c r="A45" s="10"/>
      <c r="B45" s="10"/>
      <c r="C45" s="10"/>
      <c r="D45" s="10"/>
      <c r="E45" s="10"/>
      <c r="F45" s="10"/>
      <c r="G45" s="10"/>
      <c r="K45" s="467" t="s">
        <v>18</v>
      </c>
      <c r="L45" s="492">
        <v>8.3313116913267304</v>
      </c>
      <c r="N45"/>
      <c r="O45" s="398"/>
      <c r="P45"/>
    </row>
    <row r="46" spans="1:16">
      <c r="A46" s="10"/>
      <c r="B46" s="10"/>
      <c r="C46" s="10"/>
      <c r="D46" s="10"/>
      <c r="E46" s="10"/>
      <c r="F46" s="10"/>
      <c r="G46" s="10"/>
      <c r="K46" s="467" t="s">
        <v>6</v>
      </c>
      <c r="L46" s="492">
        <v>7.9964372333443139</v>
      </c>
      <c r="N46"/>
      <c r="O46" s="398"/>
      <c r="P46"/>
    </row>
    <row r="47" spans="1:16">
      <c r="A47" s="10"/>
      <c r="B47" s="10"/>
      <c r="C47" s="10"/>
      <c r="D47" s="10"/>
      <c r="E47" s="10"/>
      <c r="F47" s="10"/>
      <c r="G47" s="10"/>
      <c r="K47" s="467" t="s">
        <v>1</v>
      </c>
      <c r="L47" s="492">
        <v>7.5674068986902387</v>
      </c>
      <c r="N47"/>
      <c r="O47" s="398"/>
      <c r="P47"/>
    </row>
    <row r="48" spans="1:16">
      <c r="A48" s="10"/>
      <c r="B48" s="10"/>
      <c r="C48" s="10"/>
      <c r="D48" s="10"/>
      <c r="E48" s="10"/>
      <c r="F48" s="10"/>
      <c r="G48" s="10"/>
      <c r="K48" s="467" t="s">
        <v>21</v>
      </c>
      <c r="L48" s="493">
        <v>7.4647383120228401</v>
      </c>
      <c r="N48"/>
      <c r="O48" s="398"/>
      <c r="P48"/>
    </row>
    <row r="49" spans="1:16">
      <c r="A49" s="10"/>
      <c r="B49" s="10"/>
      <c r="C49" s="10"/>
      <c r="D49" s="10"/>
      <c r="E49" s="10"/>
      <c r="F49" s="10"/>
      <c r="G49" s="10"/>
      <c r="K49" s="494" t="s">
        <v>20</v>
      </c>
      <c r="L49" s="495">
        <v>7.4396210100474676</v>
      </c>
      <c r="N49"/>
      <c r="O49" s="398"/>
      <c r="P49"/>
    </row>
    <row r="50" spans="1:16">
      <c r="A50" s="10"/>
      <c r="B50" s="10"/>
      <c r="C50" s="10"/>
      <c r="D50" s="10"/>
      <c r="E50" s="10"/>
      <c r="F50" s="10"/>
      <c r="G50" s="10"/>
      <c r="K50" s="467" t="s">
        <v>39</v>
      </c>
      <c r="L50" s="488">
        <v>6.8984939420289351</v>
      </c>
      <c r="N50"/>
      <c r="O50" s="398"/>
      <c r="P50"/>
    </row>
    <row r="51" spans="1:16">
      <c r="A51" s="10"/>
      <c r="B51" s="10"/>
      <c r="C51" s="10"/>
      <c r="D51" s="10"/>
      <c r="E51" s="10"/>
      <c r="F51" s="10"/>
      <c r="G51" s="10"/>
      <c r="K51" s="700" t="s">
        <v>10</v>
      </c>
      <c r="L51" s="488">
        <v>6.805458220939796</v>
      </c>
      <c r="N51"/>
      <c r="O51" s="398"/>
      <c r="P51"/>
    </row>
    <row r="52" spans="1:16">
      <c r="A52" s="10"/>
      <c r="B52" s="10"/>
      <c r="C52" s="10"/>
      <c r="D52" s="10"/>
      <c r="E52" s="10"/>
      <c r="F52" s="10"/>
      <c r="G52" s="10"/>
      <c r="K52" s="467" t="s">
        <v>12</v>
      </c>
      <c r="L52" s="488">
        <v>6.7588055574548971</v>
      </c>
      <c r="N52"/>
      <c r="O52" s="398"/>
      <c r="P52"/>
    </row>
    <row r="53" spans="1:16">
      <c r="A53" s="10"/>
      <c r="B53" s="10"/>
      <c r="C53" s="10"/>
      <c r="D53" s="10"/>
      <c r="E53" s="10"/>
      <c r="F53" s="10"/>
      <c r="G53" s="10"/>
      <c r="K53" s="496" t="s">
        <v>129</v>
      </c>
      <c r="L53" s="738">
        <v>6.6898167227717495</v>
      </c>
      <c r="N53" s="913"/>
      <c r="O53" s="398"/>
      <c r="P53"/>
    </row>
    <row r="54" spans="1:16">
      <c r="A54" s="10"/>
      <c r="B54" s="10"/>
      <c r="C54" s="10"/>
      <c r="D54" s="10"/>
      <c r="E54" s="10"/>
      <c r="F54" s="10"/>
      <c r="G54" s="10"/>
      <c r="K54" s="467" t="s">
        <v>15</v>
      </c>
      <c r="L54" s="488">
        <v>6.6578453485133906</v>
      </c>
      <c r="N54"/>
      <c r="O54" s="398"/>
      <c r="P54"/>
    </row>
    <row r="55" spans="1:16">
      <c r="A55" s="10"/>
      <c r="B55" s="10"/>
      <c r="C55" s="10"/>
      <c r="D55" s="10"/>
      <c r="E55" s="10"/>
      <c r="F55" s="10"/>
      <c r="G55" s="10"/>
      <c r="K55" s="497" t="s">
        <v>5</v>
      </c>
      <c r="L55" s="488">
        <v>6.6322414995498677</v>
      </c>
      <c r="N55"/>
      <c r="O55" s="398"/>
      <c r="P55"/>
    </row>
    <row r="56" spans="1:16">
      <c r="A56" s="10"/>
      <c r="B56" s="10"/>
      <c r="C56" s="10"/>
      <c r="D56" s="10"/>
      <c r="E56" s="10"/>
      <c r="F56" s="10"/>
      <c r="G56" s="10"/>
      <c r="K56" s="497" t="s">
        <v>47</v>
      </c>
      <c r="L56" s="488">
        <v>6.4499861416058435</v>
      </c>
      <c r="N56"/>
      <c r="O56" s="398"/>
      <c r="P56"/>
    </row>
    <row r="57" spans="1:16">
      <c r="A57" s="10"/>
      <c r="B57" s="10"/>
      <c r="C57" s="10"/>
      <c r="D57" s="10"/>
      <c r="E57" s="10"/>
      <c r="F57" s="10"/>
      <c r="G57" s="10"/>
      <c r="K57" s="497" t="s">
        <v>17</v>
      </c>
      <c r="L57" s="488">
        <v>6.3508264025655574</v>
      </c>
      <c r="N57"/>
      <c r="O57" s="398"/>
      <c r="P57"/>
    </row>
    <row r="58" spans="1:16">
      <c r="A58" s="10"/>
      <c r="B58" s="10"/>
      <c r="C58" s="10"/>
      <c r="D58" s="10"/>
      <c r="E58" s="10"/>
      <c r="F58" s="10"/>
      <c r="G58" s="10"/>
      <c r="K58" s="497" t="s">
        <v>8</v>
      </c>
      <c r="L58" s="488">
        <v>6.329102049636858</v>
      </c>
      <c r="N58"/>
      <c r="O58" s="398"/>
      <c r="P58"/>
    </row>
    <row r="59" spans="1:16">
      <c r="A59" s="10"/>
      <c r="B59" s="10"/>
      <c r="C59" s="10"/>
      <c r="D59" s="10"/>
      <c r="E59" s="10"/>
      <c r="F59" s="10"/>
      <c r="G59" s="10"/>
      <c r="K59" s="497" t="s">
        <v>2</v>
      </c>
      <c r="L59" s="488">
        <v>6.3187056421243444</v>
      </c>
      <c r="N59"/>
      <c r="O59" s="398"/>
      <c r="P59"/>
    </row>
    <row r="60" spans="1:16">
      <c r="A60" s="10"/>
      <c r="B60" s="10"/>
      <c r="C60" s="10"/>
      <c r="D60" s="10"/>
      <c r="E60" s="10"/>
      <c r="F60" s="10"/>
      <c r="G60" s="10"/>
      <c r="K60" s="497" t="s">
        <v>4</v>
      </c>
      <c r="L60" s="488">
        <v>6.1329648251234037</v>
      </c>
      <c r="N60"/>
      <c r="O60" s="398"/>
      <c r="P60"/>
    </row>
    <row r="61" spans="1:16">
      <c r="A61" s="10"/>
      <c r="B61" s="10"/>
      <c r="C61" s="10"/>
      <c r="D61" s="10"/>
      <c r="E61" s="10"/>
      <c r="F61" s="10"/>
      <c r="G61" s="10"/>
      <c r="K61" s="497" t="s">
        <v>16</v>
      </c>
      <c r="L61" s="488">
        <v>6.1257851899327251</v>
      </c>
      <c r="N61"/>
      <c r="O61" s="398"/>
      <c r="P61"/>
    </row>
    <row r="62" spans="1:16">
      <c r="A62" s="10"/>
      <c r="B62" s="10"/>
      <c r="C62" s="10"/>
      <c r="D62" s="10"/>
      <c r="E62" s="10"/>
      <c r="F62" s="10"/>
      <c r="G62" s="10"/>
      <c r="K62" s="467" t="s">
        <v>24</v>
      </c>
      <c r="L62" s="488">
        <v>5.5879154960992024</v>
      </c>
      <c r="N62"/>
      <c r="O62" s="398"/>
      <c r="P62"/>
    </row>
    <row r="63" spans="1:16">
      <c r="A63" s="10"/>
      <c r="B63" s="10"/>
      <c r="C63" s="10"/>
      <c r="D63" s="10"/>
      <c r="E63" s="10"/>
      <c r="F63" s="10"/>
      <c r="G63" s="10"/>
      <c r="N63"/>
      <c r="O63"/>
      <c r="P63"/>
    </row>
    <row r="64" spans="1:16">
      <c r="A64" s="10"/>
      <c r="B64" s="10"/>
      <c r="C64" s="10"/>
      <c r="D64" s="10"/>
      <c r="E64" s="10"/>
      <c r="F64" s="10"/>
      <c r="G64" s="10"/>
      <c r="N64"/>
      <c r="O64"/>
      <c r="P64"/>
    </row>
    <row r="65" spans="1:17">
      <c r="A65" s="10"/>
      <c r="B65" s="10"/>
      <c r="C65" s="10"/>
      <c r="D65" s="10"/>
      <c r="E65" s="10"/>
      <c r="F65" s="10"/>
      <c r="G65" s="10"/>
      <c r="N65"/>
      <c r="O65"/>
      <c r="P65"/>
    </row>
    <row r="66" spans="1:17">
      <c r="A66" s="10"/>
      <c r="B66" s="10"/>
      <c r="C66" s="10"/>
      <c r="D66" s="10"/>
      <c r="E66" s="10"/>
      <c r="F66" s="10"/>
      <c r="G66" s="10"/>
      <c r="N66"/>
      <c r="O66"/>
      <c r="P66"/>
    </row>
    <row r="67" spans="1:17">
      <c r="A67" s="10"/>
      <c r="B67" s="10"/>
      <c r="C67" s="10"/>
      <c r="D67" s="10"/>
      <c r="E67" s="10"/>
      <c r="F67" s="10"/>
      <c r="G67" s="10"/>
      <c r="N67"/>
      <c r="O67"/>
      <c r="P67"/>
    </row>
    <row r="68" spans="1:17">
      <c r="A68" s="10"/>
      <c r="B68" s="10"/>
      <c r="C68" s="10"/>
      <c r="D68" s="10"/>
      <c r="E68" s="10"/>
      <c r="F68" s="10"/>
      <c r="G68" s="10"/>
      <c r="N68"/>
      <c r="O68"/>
      <c r="P68"/>
    </row>
    <row r="69" spans="1:17">
      <c r="A69" s="10"/>
      <c r="B69" s="10"/>
      <c r="C69" s="10"/>
      <c r="D69" s="10"/>
      <c r="E69" s="10"/>
      <c r="F69" s="10"/>
      <c r="G69" s="10"/>
      <c r="N69"/>
      <c r="O69"/>
      <c r="P69"/>
    </row>
    <row r="70" spans="1:17">
      <c r="A70" s="10"/>
      <c r="B70" s="10"/>
      <c r="C70" s="10"/>
      <c r="D70" s="10"/>
      <c r="E70" s="10"/>
      <c r="F70" s="10"/>
      <c r="G70" s="10"/>
      <c r="N70"/>
      <c r="O70"/>
      <c r="P70"/>
    </row>
    <row r="71" spans="1:17">
      <c r="A71" s="10"/>
      <c r="B71" s="10"/>
      <c r="C71" s="10"/>
      <c r="D71" s="10"/>
      <c r="E71" s="10"/>
      <c r="F71" s="10"/>
      <c r="G71" s="10"/>
      <c r="K71" s="1018" t="s">
        <v>130</v>
      </c>
      <c r="L71" s="1018"/>
      <c r="N71"/>
      <c r="O71"/>
      <c r="P71"/>
      <c r="Q71" s="498"/>
    </row>
    <row r="72" spans="1:17">
      <c r="A72" s="10"/>
      <c r="B72" s="10"/>
      <c r="C72" s="10"/>
      <c r="D72" s="10"/>
      <c r="E72" s="10"/>
      <c r="F72" s="10"/>
      <c r="G72" s="10"/>
      <c r="K72" s="499" t="s">
        <v>0</v>
      </c>
      <c r="L72" s="500">
        <v>26.362791771354541</v>
      </c>
      <c r="N72" s="693"/>
      <c r="O72" s="398"/>
      <c r="P72"/>
      <c r="Q72" s="498"/>
    </row>
    <row r="73" spans="1:17">
      <c r="A73" s="10"/>
      <c r="B73" s="10"/>
      <c r="C73" s="10"/>
      <c r="D73" s="10"/>
      <c r="E73" s="10"/>
      <c r="F73" s="10"/>
      <c r="G73" s="10"/>
      <c r="K73" s="739" t="s">
        <v>14</v>
      </c>
      <c r="L73" s="740">
        <v>21.818493161025149</v>
      </c>
      <c r="N73" s="693"/>
      <c r="O73" s="398"/>
      <c r="P73"/>
      <c r="Q73" s="498"/>
    </row>
    <row r="74" spans="1:17">
      <c r="A74" s="10"/>
      <c r="B74" s="10"/>
      <c r="C74" s="10"/>
      <c r="D74" s="10"/>
      <c r="E74" s="10"/>
      <c r="F74" s="10"/>
      <c r="G74" s="10"/>
      <c r="K74" s="739" t="s">
        <v>71</v>
      </c>
      <c r="L74" s="740">
        <v>20.119352511083413</v>
      </c>
      <c r="N74" s="693"/>
      <c r="O74" s="398"/>
      <c r="P74"/>
      <c r="Q74" s="498"/>
    </row>
    <row r="75" spans="1:17">
      <c r="A75" s="10"/>
      <c r="B75" s="10"/>
      <c r="C75" s="10"/>
      <c r="D75" s="10"/>
      <c r="E75" s="10"/>
      <c r="F75" s="10"/>
      <c r="G75" s="10"/>
      <c r="K75" s="739" t="s">
        <v>6</v>
      </c>
      <c r="L75" s="740">
        <v>19.612165806151509</v>
      </c>
      <c r="N75" s="693"/>
      <c r="O75" s="398"/>
      <c r="P75"/>
      <c r="Q75" s="498"/>
    </row>
    <row r="76" spans="1:17">
      <c r="A76" s="10"/>
      <c r="B76" s="10"/>
      <c r="C76" s="10"/>
      <c r="D76" s="10"/>
      <c r="E76" s="10"/>
      <c r="F76" s="10"/>
      <c r="G76" s="10"/>
      <c r="K76" s="739" t="s">
        <v>61</v>
      </c>
      <c r="L76" s="740">
        <v>19.584495779181662</v>
      </c>
      <c r="N76" s="693"/>
      <c r="O76" s="398"/>
      <c r="P76"/>
      <c r="Q76" s="498"/>
    </row>
    <row r="77" spans="1:17">
      <c r="A77" s="10"/>
      <c r="B77" s="10"/>
      <c r="C77" s="10"/>
      <c r="D77" s="10"/>
      <c r="E77" s="10"/>
      <c r="F77" s="10"/>
      <c r="G77" s="10"/>
      <c r="K77" s="739" t="s">
        <v>47</v>
      </c>
      <c r="L77" s="740">
        <v>18.712534534637328</v>
      </c>
      <c r="N77" s="693"/>
      <c r="O77" s="398"/>
      <c r="P77"/>
      <c r="Q77" s="498"/>
    </row>
    <row r="78" spans="1:17">
      <c r="A78" s="10"/>
      <c r="B78" s="10"/>
      <c r="C78" s="10"/>
      <c r="D78" s="10"/>
      <c r="E78" s="10"/>
      <c r="F78" s="10"/>
      <c r="G78" s="10"/>
      <c r="K78" s="739" t="s">
        <v>16</v>
      </c>
      <c r="L78" s="740">
        <v>18.623476565132446</v>
      </c>
      <c r="N78" s="693"/>
      <c r="O78" s="398"/>
      <c r="P78"/>
      <c r="Q78" s="498"/>
    </row>
    <row r="79" spans="1:17">
      <c r="A79" s="10"/>
      <c r="B79" s="10"/>
      <c r="C79" s="10"/>
      <c r="D79" s="10"/>
      <c r="E79" s="10"/>
      <c r="F79" s="10"/>
      <c r="G79" s="10"/>
      <c r="K79" s="739" t="s">
        <v>24</v>
      </c>
      <c r="L79" s="740">
        <v>18.34624327476417</v>
      </c>
      <c r="N79" s="693"/>
      <c r="O79" s="398"/>
      <c r="P79"/>
      <c r="Q79" s="498"/>
    </row>
    <row r="80" spans="1:17">
      <c r="A80" s="10"/>
      <c r="B80" s="10"/>
      <c r="C80" s="10"/>
      <c r="D80" s="10"/>
      <c r="E80" s="10"/>
      <c r="F80" s="10"/>
      <c r="G80" s="10"/>
      <c r="K80" s="739" t="s">
        <v>3</v>
      </c>
      <c r="L80" s="740">
        <v>18.276543860403979</v>
      </c>
      <c r="N80" s="693"/>
      <c r="O80" s="398"/>
      <c r="P80"/>
      <c r="Q80" s="498"/>
    </row>
    <row r="81" spans="1:17">
      <c r="A81" s="10"/>
      <c r="B81" s="10"/>
      <c r="C81" s="10"/>
      <c r="D81" s="10"/>
      <c r="E81" s="10"/>
      <c r="F81" s="10"/>
      <c r="G81" s="10"/>
      <c r="K81" s="739" t="s">
        <v>5</v>
      </c>
      <c r="L81" s="740">
        <v>17.91366605325203</v>
      </c>
      <c r="N81" s="693"/>
      <c r="O81" s="398"/>
      <c r="P81"/>
      <c r="Q81" s="498"/>
    </row>
    <row r="82" spans="1:17">
      <c r="A82" s="10"/>
      <c r="B82" s="164"/>
      <c r="C82" s="10"/>
      <c r="D82" s="10"/>
      <c r="E82" s="10"/>
      <c r="F82" s="10"/>
      <c r="G82" s="10"/>
      <c r="K82" s="739" t="s">
        <v>22</v>
      </c>
      <c r="L82" s="740">
        <v>17.767859883352376</v>
      </c>
      <c r="N82" s="693"/>
      <c r="O82" s="398"/>
      <c r="P82"/>
      <c r="Q82" s="498"/>
    </row>
    <row r="83" spans="1:17">
      <c r="A83" s="10"/>
      <c r="B83" s="164"/>
      <c r="C83" s="10"/>
      <c r="D83" s="10"/>
      <c r="E83" s="10"/>
      <c r="F83" s="10"/>
      <c r="G83" s="10"/>
      <c r="K83" s="739" t="s">
        <v>18</v>
      </c>
      <c r="L83" s="740">
        <v>17.145339258063242</v>
      </c>
      <c r="N83" s="693"/>
      <c r="O83" s="398"/>
      <c r="P83"/>
      <c r="Q83" s="498"/>
    </row>
    <row r="84" spans="1:17">
      <c r="A84" s="10"/>
      <c r="B84" s="164"/>
      <c r="C84" s="10"/>
      <c r="D84" s="10"/>
      <c r="E84" s="10"/>
      <c r="F84" s="10"/>
      <c r="G84" s="10"/>
      <c r="K84" s="739" t="s">
        <v>13</v>
      </c>
      <c r="L84" s="740">
        <v>16.298533124515693</v>
      </c>
      <c r="N84" s="693"/>
      <c r="O84" s="398"/>
      <c r="P84"/>
      <c r="Q84" s="498"/>
    </row>
    <row r="85" spans="1:17">
      <c r="A85" s="10"/>
      <c r="B85" s="164"/>
      <c r="C85" s="10"/>
      <c r="D85" s="10"/>
      <c r="E85" s="10"/>
      <c r="F85" s="10"/>
      <c r="G85" s="10"/>
      <c r="K85" s="739" t="s">
        <v>20</v>
      </c>
      <c r="L85" s="740">
        <v>14.72627732807824</v>
      </c>
      <c r="N85" s="693"/>
      <c r="O85" s="398"/>
      <c r="P85"/>
      <c r="Q85" s="498"/>
    </row>
    <row r="86" spans="1:17">
      <c r="A86" s="10"/>
      <c r="B86" s="164"/>
      <c r="C86" s="10"/>
      <c r="D86" s="10"/>
      <c r="E86" s="10"/>
      <c r="F86" s="10"/>
      <c r="G86" s="10"/>
      <c r="K86" s="739" t="s">
        <v>2</v>
      </c>
      <c r="L86" s="740">
        <v>14.369505559522512</v>
      </c>
      <c r="N86" s="693"/>
      <c r="O86" s="398"/>
      <c r="P86"/>
      <c r="Q86" s="498"/>
    </row>
    <row r="87" spans="1:17">
      <c r="A87" s="10"/>
      <c r="B87" s="164"/>
      <c r="C87" s="164"/>
      <c r="D87" s="10"/>
      <c r="E87" s="10"/>
      <c r="F87" s="10"/>
      <c r="G87" s="10"/>
      <c r="K87" s="739" t="s">
        <v>8</v>
      </c>
      <c r="L87" s="740">
        <v>14.077101488667996</v>
      </c>
      <c r="N87" s="693"/>
      <c r="O87" s="398"/>
      <c r="P87"/>
      <c r="Q87" s="498"/>
    </row>
    <row r="88" spans="1:17">
      <c r="A88" s="10"/>
      <c r="B88" s="164"/>
      <c r="C88" s="164"/>
      <c r="D88" s="10"/>
      <c r="E88" s="10"/>
      <c r="F88" s="10"/>
      <c r="G88" s="10"/>
      <c r="K88" s="739" t="s">
        <v>15</v>
      </c>
      <c r="L88" s="740">
        <v>13.914899603960745</v>
      </c>
      <c r="N88" s="693"/>
      <c r="O88" s="398"/>
      <c r="P88"/>
      <c r="Q88" s="498"/>
    </row>
    <row r="89" spans="1:17">
      <c r="A89" s="10"/>
      <c r="B89" s="164"/>
      <c r="C89" s="164"/>
      <c r="D89" s="10"/>
      <c r="E89" s="10"/>
      <c r="F89" s="10"/>
      <c r="G89" s="10"/>
      <c r="K89" s="739" t="s">
        <v>4</v>
      </c>
      <c r="L89" s="740">
        <v>13.850461104624113</v>
      </c>
      <c r="N89" s="693"/>
      <c r="O89" s="398"/>
      <c r="P89"/>
      <c r="Q89" s="498"/>
    </row>
    <row r="90" spans="1:17">
      <c r="A90" s="10"/>
      <c r="B90" s="164"/>
      <c r="C90" s="164"/>
      <c r="D90" s="10"/>
      <c r="E90" s="10"/>
      <c r="F90" s="10"/>
      <c r="G90" s="10"/>
      <c r="K90" s="746" t="s">
        <v>130</v>
      </c>
      <c r="L90" s="747">
        <v>13.536009753524056</v>
      </c>
      <c r="N90" s="914"/>
      <c r="O90" s="398"/>
      <c r="P90"/>
      <c r="Q90" s="498"/>
    </row>
    <row r="91" spans="1:17">
      <c r="A91" s="10"/>
      <c r="B91" s="164"/>
      <c r="C91" s="164"/>
      <c r="D91" s="10"/>
      <c r="E91" s="10"/>
      <c r="F91" s="10"/>
      <c r="G91" s="10"/>
      <c r="K91" s="739" t="s">
        <v>12</v>
      </c>
      <c r="L91" s="740">
        <v>12.898932267865675</v>
      </c>
      <c r="N91" s="693"/>
      <c r="O91" s="398"/>
      <c r="P91"/>
      <c r="Q91" s="498"/>
    </row>
    <row r="92" spans="1:17">
      <c r="A92" s="10"/>
      <c r="B92" s="164"/>
      <c r="C92" s="164"/>
      <c r="D92" s="10"/>
      <c r="E92" s="10"/>
      <c r="F92" s="10"/>
      <c r="G92" s="10"/>
      <c r="K92" s="739" t="s">
        <v>1</v>
      </c>
      <c r="L92" s="740">
        <v>12.874377140147903</v>
      </c>
      <c r="N92" s="693"/>
      <c r="O92" s="398"/>
      <c r="P92"/>
      <c r="Q92" s="498"/>
    </row>
    <row r="93" spans="1:17">
      <c r="A93" s="10"/>
      <c r="B93" s="164"/>
      <c r="C93" s="164"/>
      <c r="D93" s="10"/>
      <c r="E93" s="10"/>
      <c r="F93" s="10"/>
      <c r="G93" s="10"/>
      <c r="K93" s="741" t="s">
        <v>21</v>
      </c>
      <c r="L93" s="740">
        <v>12.600084901950952</v>
      </c>
      <c r="N93" s="693"/>
      <c r="O93" s="398"/>
      <c r="P93"/>
      <c r="Q93" s="498"/>
    </row>
    <row r="94" spans="1:17">
      <c r="A94" s="10"/>
      <c r="B94" s="164"/>
      <c r="C94" s="164"/>
      <c r="D94" s="10"/>
      <c r="E94" s="10"/>
      <c r="F94" s="10"/>
      <c r="G94" s="10"/>
      <c r="K94" s="742" t="s">
        <v>11</v>
      </c>
      <c r="L94" s="743">
        <v>12.459454846695374</v>
      </c>
      <c r="N94" s="693"/>
      <c r="O94" s="398"/>
      <c r="P94"/>
      <c r="Q94" s="498"/>
    </row>
    <row r="95" spans="1:17" ht="16.5" customHeight="1">
      <c r="A95" s="10"/>
      <c r="B95" s="164"/>
      <c r="C95" s="164"/>
      <c r="D95" s="10"/>
      <c r="E95" s="10"/>
      <c r="F95" s="10"/>
      <c r="G95" s="10"/>
      <c r="K95" s="471" t="s">
        <v>39</v>
      </c>
      <c r="L95" s="486">
        <v>11.660000636934701</v>
      </c>
      <c r="N95" s="693"/>
      <c r="O95" s="398"/>
      <c r="P95"/>
      <c r="Q95" s="498"/>
    </row>
    <row r="96" spans="1:17">
      <c r="A96" s="10"/>
      <c r="B96" s="164"/>
      <c r="C96" s="164"/>
      <c r="D96" s="10"/>
      <c r="E96" s="10"/>
      <c r="F96" s="10"/>
      <c r="G96" s="10"/>
      <c r="K96" s="471" t="s">
        <v>17</v>
      </c>
      <c r="L96" s="486">
        <v>11.479275766248978</v>
      </c>
      <c r="N96" s="693"/>
      <c r="O96" s="398"/>
      <c r="P96"/>
    </row>
    <row r="97" spans="1:16">
      <c r="A97" s="10"/>
      <c r="B97" s="164"/>
      <c r="C97" s="164"/>
      <c r="D97" s="10"/>
      <c r="E97" s="10"/>
      <c r="F97" s="10"/>
      <c r="G97" s="10"/>
      <c r="K97" s="744" t="s">
        <v>10</v>
      </c>
      <c r="L97" s="745">
        <v>11.266215788788143</v>
      </c>
      <c r="N97" s="693"/>
      <c r="O97" s="398"/>
      <c r="P97"/>
    </row>
    <row r="98" spans="1:16">
      <c r="A98" s="10"/>
      <c r="B98" s="164"/>
      <c r="C98" s="164"/>
      <c r="D98" s="10"/>
      <c r="E98" s="10"/>
      <c r="F98" s="10"/>
      <c r="G98" s="10"/>
      <c r="N98"/>
      <c r="O98"/>
      <c r="P98"/>
    </row>
    <row r="99" spans="1:16">
      <c r="A99" s="10"/>
      <c r="B99" s="164"/>
      <c r="C99" s="164"/>
      <c r="D99" s="10"/>
      <c r="E99" s="10"/>
      <c r="F99" s="10"/>
      <c r="G99" s="10"/>
      <c r="N99"/>
      <c r="O99"/>
      <c r="P99"/>
    </row>
    <row r="100" spans="1:16">
      <c r="A100" s="10"/>
      <c r="B100" s="10"/>
      <c r="C100" s="10"/>
      <c r="D100" s="10"/>
      <c r="E100" s="10"/>
      <c r="F100" s="10"/>
      <c r="G100" s="10"/>
      <c r="N100"/>
      <c r="O100"/>
      <c r="P100"/>
    </row>
    <row r="101" spans="1:16">
      <c r="A101" s="10"/>
      <c r="B101" s="10"/>
      <c r="C101" s="10"/>
      <c r="D101" s="10"/>
      <c r="E101" s="10"/>
      <c r="F101" s="10"/>
      <c r="G101" s="10"/>
      <c r="N101"/>
      <c r="O101"/>
      <c r="P101"/>
    </row>
    <row r="102" spans="1:16">
      <c r="A102" s="10"/>
      <c r="B102" s="10"/>
      <c r="C102" s="10"/>
      <c r="D102" s="10"/>
      <c r="E102" s="10"/>
      <c r="F102" s="10"/>
      <c r="G102" s="10"/>
      <c r="N102"/>
      <c r="O102"/>
      <c r="P102"/>
    </row>
    <row r="103" spans="1:16">
      <c r="A103" s="10"/>
      <c r="B103" s="10"/>
      <c r="C103" s="10"/>
      <c r="D103" s="10"/>
      <c r="E103" s="10"/>
      <c r="F103" s="10"/>
      <c r="G103" s="10"/>
      <c r="K103" s="1018" t="s">
        <v>131</v>
      </c>
      <c r="L103" s="1018"/>
      <c r="N103"/>
      <c r="O103"/>
      <c r="P103"/>
    </row>
    <row r="104" spans="1:16">
      <c r="A104" s="10"/>
      <c r="B104" s="10"/>
      <c r="C104" s="10"/>
      <c r="D104" s="10"/>
      <c r="E104" s="10"/>
      <c r="F104" s="10"/>
      <c r="G104" s="10"/>
      <c r="K104" s="748" t="s">
        <v>14</v>
      </c>
      <c r="L104" s="749">
        <v>22.193240548496362</v>
      </c>
      <c r="N104" s="693"/>
      <c r="O104" s="398"/>
      <c r="P104"/>
    </row>
    <row r="105" spans="1:16">
      <c r="A105" s="10"/>
      <c r="B105" s="10"/>
      <c r="C105" s="10"/>
      <c r="D105" s="10"/>
      <c r="E105" s="10"/>
      <c r="F105" s="10"/>
      <c r="G105" s="10"/>
      <c r="K105" s="748" t="s">
        <v>61</v>
      </c>
      <c r="L105" s="749">
        <v>22.161868825203079</v>
      </c>
      <c r="N105" s="693"/>
      <c r="O105" s="398"/>
      <c r="P105"/>
    </row>
    <row r="106" spans="1:16">
      <c r="A106" s="10"/>
      <c r="B106" s="10"/>
      <c r="C106" s="10"/>
      <c r="D106" s="10"/>
      <c r="E106" s="10"/>
      <c r="F106" s="10"/>
      <c r="G106" s="10"/>
      <c r="K106" s="748" t="s">
        <v>3</v>
      </c>
      <c r="L106" s="749">
        <v>22.054930849288102</v>
      </c>
      <c r="N106" s="693"/>
      <c r="O106" s="398"/>
      <c r="P106"/>
    </row>
    <row r="107" spans="1:16">
      <c r="A107" s="10"/>
      <c r="B107" s="10"/>
      <c r="C107" s="10"/>
      <c r="D107" s="10"/>
      <c r="E107" s="10"/>
      <c r="F107" s="10"/>
      <c r="G107" s="10"/>
      <c r="K107" s="748" t="s">
        <v>47</v>
      </c>
      <c r="L107" s="749">
        <v>21.816627915468178</v>
      </c>
      <c r="N107" s="693"/>
      <c r="O107" s="398"/>
      <c r="P107"/>
    </row>
    <row r="108" spans="1:16">
      <c r="A108" s="10"/>
      <c r="B108" s="10"/>
      <c r="C108" s="10"/>
      <c r="D108" s="10"/>
      <c r="E108" s="10"/>
      <c r="F108" s="10"/>
      <c r="G108" s="10"/>
      <c r="K108" s="748" t="s">
        <v>16</v>
      </c>
      <c r="L108" s="749">
        <v>21.583649319054341</v>
      </c>
      <c r="N108" s="693"/>
      <c r="O108" s="398"/>
      <c r="P108"/>
    </row>
    <row r="109" spans="1:16">
      <c r="A109" s="10"/>
      <c r="B109" s="10"/>
      <c r="C109" s="10"/>
      <c r="D109" s="10"/>
      <c r="E109" s="10"/>
      <c r="F109" s="10"/>
      <c r="G109" s="10"/>
      <c r="K109" s="748" t="s">
        <v>6</v>
      </c>
      <c r="L109" s="749">
        <v>21.280396675429593</v>
      </c>
      <c r="N109" s="693"/>
      <c r="O109" s="398"/>
      <c r="P109"/>
    </row>
    <row r="110" spans="1:16">
      <c r="A110" s="10"/>
      <c r="B110" s="10"/>
      <c r="C110" s="10"/>
      <c r="D110" s="10"/>
      <c r="E110" s="10"/>
      <c r="F110" s="10"/>
      <c r="G110" s="10"/>
      <c r="K110" s="748" t="s">
        <v>22</v>
      </c>
      <c r="L110" s="749">
        <v>20.276902175772953</v>
      </c>
      <c r="N110" s="693"/>
      <c r="O110" s="398"/>
      <c r="P110"/>
    </row>
    <row r="111" spans="1:16">
      <c r="A111" s="10"/>
      <c r="B111" s="10"/>
      <c r="C111" s="10"/>
      <c r="D111" s="10"/>
      <c r="E111" s="10"/>
      <c r="F111" s="10"/>
      <c r="G111" s="10"/>
      <c r="K111" s="748" t="s">
        <v>21</v>
      </c>
      <c r="L111" s="749">
        <v>19.898364816926822</v>
      </c>
      <c r="N111" s="693"/>
      <c r="O111" s="398"/>
      <c r="P111"/>
    </row>
    <row r="112" spans="1:16">
      <c r="A112" s="10"/>
      <c r="B112" s="10"/>
      <c r="C112" s="10"/>
      <c r="D112" s="10"/>
      <c r="E112" s="10"/>
      <c r="F112" s="10"/>
      <c r="G112" s="10"/>
      <c r="K112" s="748" t="s">
        <v>17</v>
      </c>
      <c r="L112" s="749">
        <v>19.586463895428942</v>
      </c>
      <c r="N112" s="693"/>
      <c r="O112" s="398"/>
      <c r="P112"/>
    </row>
    <row r="113" spans="1:16">
      <c r="A113" s="10"/>
      <c r="B113" s="10"/>
      <c r="C113" s="10"/>
      <c r="D113" s="10"/>
      <c r="E113" s="10"/>
      <c r="F113" s="10"/>
      <c r="G113" s="10"/>
      <c r="K113" s="748" t="s">
        <v>8</v>
      </c>
      <c r="L113" s="749">
        <v>19.562194934587843</v>
      </c>
      <c r="N113" s="693"/>
      <c r="O113" s="398"/>
      <c r="P113"/>
    </row>
    <row r="114" spans="1:16">
      <c r="A114" s="10"/>
      <c r="B114" s="10"/>
      <c r="C114" s="10"/>
      <c r="D114" s="10"/>
      <c r="E114" s="10"/>
      <c r="F114" s="10"/>
      <c r="G114" s="10"/>
      <c r="K114" s="748" t="s">
        <v>5</v>
      </c>
      <c r="L114" s="749">
        <v>19.477525011011576</v>
      </c>
      <c r="N114" s="693"/>
      <c r="O114" s="398"/>
      <c r="P114"/>
    </row>
    <row r="115" spans="1:16">
      <c r="A115" s="10"/>
      <c r="B115" s="10"/>
      <c r="C115" s="10"/>
      <c r="D115" s="10"/>
      <c r="E115" s="10"/>
      <c r="F115" s="10"/>
      <c r="G115" s="10"/>
      <c r="K115" s="748" t="s">
        <v>2</v>
      </c>
      <c r="L115" s="749">
        <v>18.709456525832969</v>
      </c>
      <c r="N115" s="693"/>
      <c r="O115" s="398"/>
      <c r="P115"/>
    </row>
    <row r="116" spans="1:16">
      <c r="A116" s="10"/>
      <c r="B116" s="10"/>
      <c r="C116" s="10"/>
      <c r="D116" s="10"/>
      <c r="E116" s="10"/>
      <c r="F116" s="10"/>
      <c r="G116" s="10"/>
      <c r="K116" s="748" t="s">
        <v>20</v>
      </c>
      <c r="L116" s="749">
        <v>18.651753794033041</v>
      </c>
      <c r="N116" s="693"/>
      <c r="O116" s="398"/>
      <c r="P116"/>
    </row>
    <row r="117" spans="1:16">
      <c r="A117" s="10"/>
      <c r="B117" s="10"/>
      <c r="C117" s="10"/>
      <c r="D117" s="10"/>
      <c r="E117" s="10"/>
      <c r="F117" s="10"/>
      <c r="G117" s="10"/>
      <c r="K117" s="748" t="s">
        <v>71</v>
      </c>
      <c r="L117" s="749">
        <v>18.291823444021855</v>
      </c>
      <c r="N117" s="693"/>
      <c r="O117" s="398"/>
      <c r="P117"/>
    </row>
    <row r="118" spans="1:16">
      <c r="A118" s="10"/>
      <c r="B118" s="10"/>
      <c r="C118" s="10"/>
      <c r="D118" s="10"/>
      <c r="E118" s="10"/>
      <c r="F118" s="10"/>
      <c r="G118" s="10"/>
      <c r="K118" s="748" t="s">
        <v>15</v>
      </c>
      <c r="L118" s="749">
        <v>18.010894637472777</v>
      </c>
      <c r="N118" s="693"/>
      <c r="O118" s="398"/>
      <c r="P118"/>
    </row>
    <row r="119" spans="1:16">
      <c r="A119" s="10"/>
      <c r="B119" s="10"/>
      <c r="C119" s="10"/>
      <c r="D119" s="10"/>
      <c r="E119" s="10"/>
      <c r="F119" s="10"/>
      <c r="G119" s="10"/>
      <c r="K119" s="748" t="s">
        <v>1</v>
      </c>
      <c r="L119" s="749">
        <v>17.966691105226051</v>
      </c>
      <c r="N119" s="693"/>
      <c r="O119" s="398"/>
      <c r="P119"/>
    </row>
    <row r="120" spans="1:16">
      <c r="A120" s="10"/>
      <c r="B120" s="10"/>
      <c r="C120" s="10"/>
      <c r="D120" s="10"/>
      <c r="E120" s="10"/>
      <c r="F120" s="10"/>
      <c r="G120" s="10"/>
      <c r="K120" s="748" t="s">
        <v>10</v>
      </c>
      <c r="L120" s="749">
        <v>17.869563385950801</v>
      </c>
      <c r="N120" s="693"/>
      <c r="O120" s="398"/>
      <c r="P120"/>
    </row>
    <row r="121" spans="1:16">
      <c r="A121" s="10"/>
      <c r="B121" s="10"/>
      <c r="C121" s="10"/>
      <c r="D121" s="10"/>
      <c r="E121" s="10"/>
      <c r="F121" s="10"/>
      <c r="G121" s="10"/>
      <c r="K121" s="748" t="s">
        <v>24</v>
      </c>
      <c r="L121" s="749">
        <v>17.546451400743891</v>
      </c>
      <c r="N121" s="693"/>
      <c r="O121" s="398"/>
      <c r="P121"/>
    </row>
    <row r="122" spans="1:16">
      <c r="A122" s="10"/>
      <c r="B122" s="10"/>
      <c r="C122" s="10"/>
      <c r="D122" s="10"/>
      <c r="E122" s="10"/>
      <c r="F122" s="10"/>
      <c r="G122" s="10"/>
      <c r="K122" s="748" t="s">
        <v>4</v>
      </c>
      <c r="L122" s="749">
        <v>17.483966738752788</v>
      </c>
      <c r="N122" s="693"/>
      <c r="O122" s="398"/>
      <c r="P122"/>
    </row>
    <row r="123" spans="1:16">
      <c r="A123" s="10"/>
      <c r="B123" s="10"/>
      <c r="C123" s="10"/>
      <c r="D123" s="10"/>
      <c r="E123" s="10"/>
      <c r="F123" s="10"/>
      <c r="G123" s="10"/>
      <c r="K123" s="751" t="s">
        <v>131</v>
      </c>
      <c r="L123" s="749">
        <v>17.378445494673382</v>
      </c>
      <c r="N123" s="693"/>
      <c r="O123" s="398"/>
      <c r="P123"/>
    </row>
    <row r="124" spans="1:16">
      <c r="A124" s="10"/>
      <c r="B124" s="10"/>
      <c r="C124" s="10"/>
      <c r="D124" s="10"/>
      <c r="E124" s="10"/>
      <c r="F124" s="10"/>
      <c r="G124" s="10"/>
      <c r="K124" s="471" t="s">
        <v>13</v>
      </c>
      <c r="L124" s="750">
        <v>17.296364435722687</v>
      </c>
      <c r="N124" s="693"/>
      <c r="O124" s="398"/>
      <c r="P124"/>
    </row>
    <row r="125" spans="1:16">
      <c r="A125" s="10"/>
      <c r="B125" s="10"/>
      <c r="C125" s="10"/>
      <c r="D125" s="10"/>
      <c r="E125" s="10"/>
      <c r="F125" s="10"/>
      <c r="G125" s="10"/>
      <c r="K125" s="833" t="s">
        <v>0</v>
      </c>
      <c r="L125" s="750">
        <v>17.145502562466184</v>
      </c>
      <c r="N125" s="693"/>
      <c r="O125" s="398"/>
      <c r="P125"/>
    </row>
    <row r="126" spans="1:16">
      <c r="A126" s="10"/>
      <c r="B126" s="10"/>
      <c r="C126" s="10"/>
      <c r="D126" s="10"/>
      <c r="E126" s="10"/>
      <c r="F126" s="10"/>
      <c r="G126" s="10"/>
      <c r="K126" s="868" t="s">
        <v>18</v>
      </c>
      <c r="L126" s="752">
        <v>16.770992795783247</v>
      </c>
      <c r="N126" s="693"/>
      <c r="O126" s="398"/>
      <c r="P126"/>
    </row>
    <row r="127" spans="1:16">
      <c r="A127" s="10"/>
      <c r="B127" s="10"/>
      <c r="C127" s="10"/>
      <c r="D127" s="10"/>
      <c r="E127" s="10"/>
      <c r="F127" s="10"/>
      <c r="G127" s="10"/>
      <c r="K127" s="471" t="s">
        <v>39</v>
      </c>
      <c r="L127" s="750">
        <v>16.559377042447437</v>
      </c>
      <c r="N127" s="693"/>
      <c r="O127" s="398"/>
      <c r="P127"/>
    </row>
    <row r="128" spans="1:16">
      <c r="A128" s="10"/>
      <c r="B128" s="10"/>
      <c r="C128" s="10"/>
      <c r="D128" s="10"/>
      <c r="E128" s="10"/>
      <c r="F128" s="10"/>
      <c r="G128" s="10"/>
      <c r="K128" s="471" t="s">
        <v>12</v>
      </c>
      <c r="L128" s="486">
        <v>16.472048219551635</v>
      </c>
      <c r="N128" s="693"/>
      <c r="O128" s="398"/>
      <c r="P128"/>
    </row>
    <row r="129" spans="1:16">
      <c r="A129" s="10"/>
      <c r="B129" s="10"/>
      <c r="C129" s="10"/>
      <c r="D129" s="10"/>
      <c r="E129" s="10"/>
      <c r="F129" s="10"/>
      <c r="G129" s="10"/>
      <c r="K129" s="471" t="s">
        <v>11</v>
      </c>
      <c r="L129" s="486">
        <v>15.868797522261008</v>
      </c>
      <c r="N129" s="693"/>
      <c r="O129" s="398"/>
      <c r="P129"/>
    </row>
    <row r="130" spans="1:16">
      <c r="A130" s="10"/>
      <c r="B130" s="10"/>
      <c r="C130" s="10"/>
      <c r="D130" s="10"/>
      <c r="E130" s="10"/>
      <c r="F130" s="10"/>
      <c r="G130" s="10"/>
      <c r="N130"/>
      <c r="O130"/>
      <c r="P130"/>
    </row>
    <row r="131" spans="1:16">
      <c r="A131" s="10"/>
      <c r="B131" s="10"/>
      <c r="C131" s="10"/>
      <c r="D131" s="10"/>
      <c r="E131" s="10"/>
      <c r="F131" s="10"/>
      <c r="G131" s="10"/>
      <c r="N131"/>
      <c r="O131"/>
      <c r="P131"/>
    </row>
    <row r="132" spans="1:16">
      <c r="A132" s="10"/>
      <c r="B132" s="10"/>
      <c r="C132" s="10"/>
      <c r="D132" s="10"/>
      <c r="E132" s="10"/>
      <c r="F132" s="10"/>
      <c r="G132" s="10"/>
      <c r="N132"/>
      <c r="O132"/>
      <c r="P132"/>
    </row>
    <row r="133" spans="1:16">
      <c r="A133" s="10"/>
      <c r="B133" s="10"/>
      <c r="C133" s="10"/>
      <c r="D133" s="10"/>
      <c r="E133" s="10"/>
      <c r="F133" s="10"/>
      <c r="G133" s="10"/>
      <c r="N133"/>
      <c r="O133"/>
      <c r="P133"/>
    </row>
    <row r="134" spans="1:16">
      <c r="A134" s="10"/>
      <c r="B134" s="10"/>
      <c r="C134" s="10"/>
      <c r="D134" s="10"/>
      <c r="E134" s="10"/>
      <c r="F134" s="10"/>
      <c r="G134" s="10"/>
      <c r="N134"/>
      <c r="O134"/>
      <c r="P134"/>
    </row>
    <row r="135" spans="1:16">
      <c r="A135" s="10"/>
      <c r="B135" s="10"/>
      <c r="C135" s="10"/>
      <c r="D135" s="10"/>
      <c r="E135" s="10"/>
      <c r="F135" s="10"/>
      <c r="G135" s="10"/>
      <c r="N135"/>
      <c r="O135"/>
      <c r="P135"/>
    </row>
    <row r="136" spans="1:16">
      <c r="A136" s="10"/>
      <c r="B136" s="10"/>
      <c r="C136" s="10"/>
      <c r="D136" s="10"/>
      <c r="E136" s="10"/>
      <c r="F136" s="10"/>
      <c r="G136" s="10"/>
    </row>
    <row r="137" spans="1:16">
      <c r="A137" s="10"/>
      <c r="B137" s="10"/>
      <c r="C137" s="10"/>
      <c r="D137" s="10"/>
      <c r="E137" s="10"/>
      <c r="F137" s="10"/>
      <c r="G137" s="10"/>
    </row>
    <row r="138" spans="1:16">
      <c r="A138" s="10"/>
      <c r="B138" s="10"/>
      <c r="C138" s="10"/>
      <c r="D138" s="10"/>
      <c r="E138" s="10"/>
      <c r="F138" s="10"/>
      <c r="G138" s="10"/>
    </row>
    <row r="139" spans="1:16">
      <c r="A139" s="10"/>
      <c r="B139" s="10"/>
      <c r="C139" s="10"/>
      <c r="D139" s="10"/>
      <c r="E139" s="10"/>
      <c r="F139" s="10"/>
      <c r="G139" s="10"/>
    </row>
    <row r="140" spans="1:16">
      <c r="A140" s="10"/>
      <c r="B140" s="10"/>
      <c r="C140" s="10"/>
      <c r="D140" s="10"/>
      <c r="E140" s="10"/>
      <c r="F140" s="10"/>
      <c r="G140" s="10"/>
    </row>
    <row r="141" spans="1:16">
      <c r="A141" s="10"/>
      <c r="B141" s="10"/>
      <c r="C141" s="10"/>
      <c r="D141" s="10"/>
      <c r="E141" s="10"/>
      <c r="F141" s="10"/>
      <c r="G141" s="10"/>
    </row>
    <row r="142" spans="1:16">
      <c r="A142" s="10"/>
      <c r="B142" s="10"/>
      <c r="C142" s="10"/>
      <c r="D142" s="10"/>
      <c r="E142" s="10"/>
      <c r="F142" s="10"/>
      <c r="G142" s="10"/>
    </row>
    <row r="143" spans="1:16">
      <c r="A143" s="10"/>
      <c r="B143" s="10"/>
      <c r="C143" s="10"/>
      <c r="D143" s="10"/>
      <c r="E143" s="10"/>
      <c r="F143" s="10"/>
      <c r="G143" s="10"/>
    </row>
    <row r="144" spans="1:16">
      <c r="A144" s="10"/>
      <c r="B144" s="10"/>
      <c r="C144" s="10"/>
      <c r="D144" s="10"/>
      <c r="E144" s="10"/>
      <c r="F144" s="10"/>
      <c r="G144" s="10"/>
    </row>
    <row r="145" spans="1:15">
      <c r="A145" s="10"/>
      <c r="B145" s="10"/>
      <c r="C145" s="10"/>
      <c r="D145" s="10"/>
      <c r="E145" s="10"/>
      <c r="F145" s="10"/>
      <c r="G145" s="10"/>
    </row>
    <row r="146" spans="1:15">
      <c r="A146" s="10"/>
      <c r="B146" s="10"/>
      <c r="C146" s="10"/>
      <c r="D146" s="10"/>
      <c r="E146" s="10"/>
      <c r="F146" s="10"/>
      <c r="G146" s="10"/>
    </row>
    <row r="147" spans="1:15">
      <c r="A147" s="10"/>
      <c r="B147" s="10"/>
      <c r="C147" s="10"/>
      <c r="D147" s="10"/>
      <c r="E147" s="10"/>
      <c r="F147" s="10"/>
      <c r="G147" s="10"/>
    </row>
    <row r="148" spans="1:15">
      <c r="A148" s="10"/>
      <c r="B148" s="10"/>
      <c r="C148" s="10"/>
      <c r="D148" s="10"/>
      <c r="E148" s="10"/>
      <c r="F148" s="10"/>
      <c r="G148" s="10"/>
    </row>
    <row r="149" spans="1:15">
      <c r="A149" s="10"/>
      <c r="B149" s="10"/>
      <c r="C149" s="10"/>
      <c r="D149" s="10"/>
      <c r="E149" s="10"/>
      <c r="F149" s="10"/>
      <c r="G149" s="10"/>
    </row>
    <row r="150" spans="1:15">
      <c r="A150" s="10"/>
      <c r="B150" s="10"/>
      <c r="C150" s="10"/>
      <c r="D150" s="10"/>
      <c r="E150" s="10"/>
      <c r="F150" s="10"/>
      <c r="G150" s="10"/>
    </row>
    <row r="151" spans="1:15">
      <c r="A151" s="10"/>
      <c r="B151" s="10"/>
      <c r="C151" s="10"/>
      <c r="D151" s="10"/>
      <c r="E151" s="10"/>
      <c r="F151" s="10"/>
      <c r="G151" s="10"/>
    </row>
    <row r="152" spans="1:15">
      <c r="A152" s="10"/>
      <c r="B152" s="10"/>
      <c r="C152" s="10"/>
      <c r="D152" s="10"/>
      <c r="E152" s="10"/>
      <c r="F152" s="10"/>
      <c r="G152" s="10"/>
    </row>
    <row r="153" spans="1:15">
      <c r="L153" s="488"/>
      <c r="M153" s="488"/>
      <c r="N153" s="488"/>
      <c r="O153" s="488"/>
    </row>
    <row r="154" spans="1:15">
      <c r="K154" s="488"/>
      <c r="L154" s="488"/>
      <c r="M154" s="488"/>
      <c r="N154" s="488"/>
      <c r="O154" s="488"/>
    </row>
    <row r="155" spans="1:15">
      <c r="K155" s="488"/>
      <c r="L155" s="488"/>
      <c r="M155" s="488"/>
      <c r="N155" s="488"/>
      <c r="O155" s="488"/>
    </row>
    <row r="156" spans="1:15">
      <c r="K156" s="488"/>
      <c r="L156" s="488"/>
      <c r="M156" s="488"/>
      <c r="N156" s="488"/>
      <c r="O156" s="488"/>
    </row>
    <row r="157" spans="1:15">
      <c r="K157" s="488"/>
      <c r="L157" s="488"/>
      <c r="M157" s="488"/>
      <c r="N157" s="488"/>
      <c r="O157" s="488"/>
    </row>
    <row r="158" spans="1:15">
      <c r="K158" s="488"/>
      <c r="L158" s="488"/>
      <c r="M158" s="488"/>
      <c r="N158" s="488"/>
      <c r="O158" s="488"/>
    </row>
    <row r="159" spans="1:15">
      <c r="K159" s="488"/>
      <c r="L159" s="488"/>
      <c r="M159" s="488"/>
      <c r="N159" s="488"/>
      <c r="O159" s="488"/>
    </row>
    <row r="160" spans="1:15">
      <c r="K160" s="488"/>
      <c r="L160" s="488"/>
      <c r="M160" s="488"/>
      <c r="N160" s="488"/>
      <c r="O160" s="488"/>
    </row>
    <row r="161" spans="11:15">
      <c r="K161" s="488"/>
      <c r="L161" s="488"/>
      <c r="M161" s="488"/>
      <c r="N161" s="488"/>
      <c r="O161" s="488"/>
    </row>
    <row r="162" spans="11:15">
      <c r="K162" s="488"/>
      <c r="L162" s="488"/>
      <c r="M162" s="488"/>
      <c r="N162" s="488"/>
      <c r="O162" s="488"/>
    </row>
    <row r="163" spans="11:15">
      <c r="K163" s="488"/>
      <c r="L163" s="488"/>
      <c r="M163" s="488"/>
      <c r="N163" s="488"/>
      <c r="O163" s="488"/>
    </row>
    <row r="164" spans="11:15">
      <c r="K164" s="488"/>
      <c r="L164" s="488"/>
      <c r="M164" s="488"/>
      <c r="N164" s="488"/>
      <c r="O164" s="488"/>
    </row>
    <row r="165" spans="11:15">
      <c r="K165" s="488"/>
      <c r="L165" s="488"/>
      <c r="M165" s="488"/>
      <c r="N165" s="488"/>
      <c r="O165" s="488"/>
    </row>
    <row r="166" spans="11:15">
      <c r="K166" s="488"/>
      <c r="L166" s="488"/>
      <c r="M166" s="488"/>
      <c r="N166" s="488"/>
      <c r="O166" s="488"/>
    </row>
    <row r="167" spans="11:15">
      <c r="K167" s="488"/>
      <c r="L167" s="488"/>
      <c r="M167" s="488"/>
      <c r="N167" s="488"/>
      <c r="O167" s="488"/>
    </row>
    <row r="168" spans="11:15">
      <c r="K168" s="488"/>
      <c r="L168" s="488"/>
      <c r="M168" s="488"/>
      <c r="N168" s="488"/>
      <c r="O168" s="488"/>
    </row>
    <row r="169" spans="11:15">
      <c r="K169" s="488"/>
      <c r="L169" s="488"/>
      <c r="M169" s="488"/>
      <c r="N169" s="488"/>
      <c r="O169" s="488"/>
    </row>
    <row r="170" spans="11:15">
      <c r="K170" s="488"/>
      <c r="L170" s="488"/>
      <c r="M170" s="488"/>
      <c r="N170" s="488"/>
      <c r="O170" s="488"/>
    </row>
    <row r="171" spans="11:15">
      <c r="K171" s="488"/>
      <c r="L171" s="488"/>
      <c r="M171" s="488"/>
      <c r="N171" s="488"/>
      <c r="O171" s="488"/>
    </row>
    <row r="172" spans="11:15">
      <c r="K172" s="488"/>
      <c r="L172" s="488"/>
      <c r="M172" s="488"/>
      <c r="N172" s="488"/>
      <c r="O172" s="488"/>
    </row>
    <row r="173" spans="11:15">
      <c r="K173" s="488"/>
      <c r="L173" s="488"/>
      <c r="M173" s="488"/>
      <c r="N173" s="488"/>
      <c r="O173" s="488"/>
    </row>
    <row r="174" spans="11:15">
      <c r="K174" s="488"/>
      <c r="L174" s="488"/>
      <c r="M174" s="488"/>
      <c r="N174" s="488"/>
      <c r="O174" s="488"/>
    </row>
    <row r="175" spans="11:15">
      <c r="K175" s="488"/>
      <c r="L175" s="488"/>
      <c r="M175" s="488"/>
      <c r="N175" s="488"/>
      <c r="O175" s="488"/>
    </row>
    <row r="176" spans="11:15">
      <c r="K176" s="488"/>
      <c r="L176" s="488"/>
      <c r="M176" s="488"/>
      <c r="N176" s="488"/>
      <c r="O176" s="488"/>
    </row>
    <row r="177" spans="11:15">
      <c r="K177" s="488"/>
      <c r="L177" s="488"/>
      <c r="M177" s="488"/>
      <c r="N177" s="488"/>
      <c r="O177" s="488"/>
    </row>
    <row r="178" spans="11:15">
      <c r="K178" s="488"/>
      <c r="L178" s="488"/>
    </row>
    <row r="179" spans="11:15">
      <c r="K179" s="488"/>
      <c r="L179" s="488"/>
    </row>
  </sheetData>
  <sortState ref="N104:O129">
    <sortCondition descending="1" ref="O104:O129"/>
  </sortState>
  <mergeCells count="4">
    <mergeCell ref="K36:L36"/>
    <mergeCell ref="K103:L103"/>
    <mergeCell ref="A1:G1"/>
    <mergeCell ref="K71:L71"/>
  </mergeCells>
  <pageMargins left="0.78740157480314965" right="0.78740157480314965" top="0.78740157480314965" bottom="0.59055118110236227" header="0.23622047244094491" footer="0"/>
  <pageSetup paperSize="9" scale="68" orientation="portrait" r:id="rId1"/>
  <headerFooter alignWithMargins="0"/>
  <rowBreaks count="1" manualBreakCount="1">
    <brk id="71" max="6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BS106"/>
  <sheetViews>
    <sheetView view="pageBreakPreview" topLeftCell="C1" zoomScale="80" zoomScaleNormal="70" zoomScaleSheetLayoutView="80" workbookViewId="0">
      <selection activeCell="N9" sqref="N9"/>
    </sheetView>
  </sheetViews>
  <sheetFormatPr baseColWidth="10" defaultRowHeight="12.75"/>
  <cols>
    <col min="1" max="1" width="4.42578125" customWidth="1"/>
    <col min="2" max="2" width="24.5703125" customWidth="1"/>
    <col min="3" max="20" width="10.7109375" customWidth="1"/>
    <col min="21" max="21" width="11.5703125" customWidth="1"/>
    <col min="22" max="22" width="3" customWidth="1"/>
    <col min="23" max="23" width="10.7109375" customWidth="1"/>
    <col min="24" max="25" width="2.28515625" customWidth="1"/>
    <col min="26" max="26" width="6" customWidth="1"/>
    <col min="27" max="27" width="4" customWidth="1"/>
    <col min="37" max="37" width="4.7109375" customWidth="1"/>
    <col min="39" max="39" width="17.42578125" customWidth="1"/>
    <col min="40" max="40" width="12.85546875" customWidth="1"/>
    <col min="41" max="41" width="12.5703125" bestFit="1" customWidth="1"/>
    <col min="42" max="43" width="12.5703125" customWidth="1"/>
    <col min="45" max="45" width="30.85546875" customWidth="1"/>
    <col min="46" max="46" width="13.5703125" bestFit="1" customWidth="1"/>
    <col min="56" max="56" width="16.28515625" customWidth="1"/>
    <col min="59" max="59" width="13.5703125" customWidth="1"/>
  </cols>
  <sheetData>
    <row r="1" spans="1:70" ht="20.25">
      <c r="A1" s="27" t="s">
        <v>132</v>
      </c>
      <c r="C1" s="27"/>
      <c r="D1" s="27"/>
      <c r="E1" s="27"/>
      <c r="F1" s="27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8"/>
    </row>
    <row r="2" spans="1:70" ht="13.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S2" s="1"/>
      <c r="AT2" s="46"/>
    </row>
    <row r="3" spans="1:70" s="130" customFormat="1" ht="123.75" customHeight="1" thickBot="1">
      <c r="A3" s="210"/>
      <c r="B3" s="903" t="s">
        <v>98</v>
      </c>
      <c r="C3" s="905" t="s">
        <v>99</v>
      </c>
      <c r="D3" s="906" t="s">
        <v>100</v>
      </c>
      <c r="E3" s="906" t="s">
        <v>101</v>
      </c>
      <c r="F3" s="906" t="s">
        <v>102</v>
      </c>
      <c r="G3" s="906" t="s">
        <v>122</v>
      </c>
      <c r="H3" s="906" t="s">
        <v>103</v>
      </c>
      <c r="I3" s="906" t="s">
        <v>104</v>
      </c>
      <c r="J3" s="906" t="s">
        <v>105</v>
      </c>
      <c r="K3" s="906" t="s">
        <v>106</v>
      </c>
      <c r="L3" s="906" t="s">
        <v>107</v>
      </c>
      <c r="M3" s="906" t="s">
        <v>108</v>
      </c>
      <c r="N3" s="906" t="s">
        <v>109</v>
      </c>
      <c r="O3" s="906" t="s">
        <v>110</v>
      </c>
      <c r="P3" s="906" t="s">
        <v>111</v>
      </c>
      <c r="Q3" s="906" t="s">
        <v>112</v>
      </c>
      <c r="R3" s="906" t="s">
        <v>113</v>
      </c>
      <c r="S3" s="906" t="s">
        <v>114</v>
      </c>
      <c r="T3" s="907" t="s">
        <v>115</v>
      </c>
      <c r="U3" s="903" t="s">
        <v>54</v>
      </c>
      <c r="V3" s="211"/>
      <c r="W3" s="908" t="s">
        <v>117</v>
      </c>
      <c r="X3" s="211"/>
      <c r="Y3" s="129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R3"/>
      <c r="AS3" s="124"/>
      <c r="AT3" s="124"/>
      <c r="AW3" s="915"/>
      <c r="AX3" s="620"/>
      <c r="BI3" s="131"/>
      <c r="BJ3" s="131"/>
    </row>
    <row r="4" spans="1:70" s="569" customFormat="1" ht="22.5" customHeight="1">
      <c r="A4" s="559"/>
      <c r="B4" s="560" t="s">
        <v>0</v>
      </c>
      <c r="C4" s="640">
        <f>+'2.11.2'!C5/'2.10.2'!C5/10</f>
        <v>333.7962520550933</v>
      </c>
      <c r="D4" s="649"/>
      <c r="E4" s="641">
        <f>+'2.11.2'!E5/'2.10.2'!E5/10</f>
        <v>16.27334830835504</v>
      </c>
      <c r="F4" s="641">
        <f>+'2.11.2'!F5/'2.10.2'!F5/10</f>
        <v>7.2620545677887751</v>
      </c>
      <c r="G4" s="641">
        <f>+'2.11.2'!G5/'2.10.2'!G5/10</f>
        <v>14.615274189970737</v>
      </c>
      <c r="H4" s="641">
        <f>+'2.11.2'!H5/'2.10.2'!H5/10</f>
        <v>19.605184244796369</v>
      </c>
      <c r="I4" s="641">
        <f>+'2.11.2'!I5/'2.10.2'!I5/10</f>
        <v>15.963839529385908</v>
      </c>
      <c r="J4" s="641">
        <f>+'2.11.2'!J5/'2.10.2'!J5/10</f>
        <v>16.490743752467132</v>
      </c>
      <c r="K4" s="641">
        <f>+'2.11.2'!K5/'2.10.2'!K5/10</f>
        <v>22.877682431344361</v>
      </c>
      <c r="L4" s="641">
        <f>+'2.11.2'!L5/'2.10.2'!L5/10</f>
        <v>22.389827509542336</v>
      </c>
      <c r="M4" s="641">
        <f>+'2.11.2'!M5/'2.10.2'!M5/10</f>
        <v>20.135508787213102</v>
      </c>
      <c r="N4" s="641">
        <f>+'2.11.2'!N5/'2.10.2'!N5/10</f>
        <v>17.656774840873915</v>
      </c>
      <c r="O4" s="641">
        <f>+'2.11.2'!O5/'2.10.2'!O5/10</f>
        <v>17.210711422512126</v>
      </c>
      <c r="P4" s="649">
        <f>+'2.11.2'!P5/'2.10.2'!P5/10</f>
        <v>14.564530521611109</v>
      </c>
      <c r="Q4" s="649">
        <f>+'2.11.2'!Q5/'2.10.2'!Q5/10</f>
        <v>15.502099478749642</v>
      </c>
      <c r="R4" s="641">
        <f>+'2.11.2'!R5/'2.10.2'!R5/10</f>
        <v>15.532128305292062</v>
      </c>
      <c r="S4" s="641">
        <f>+'2.11.2'!S5/'2.10.2'!S5/10</f>
        <v>14.320060042664002</v>
      </c>
      <c r="T4" s="642">
        <f>+'2.11.2'!T5/'2.10.2'!T5/10</f>
        <v>16.461119483671375</v>
      </c>
      <c r="U4" s="643">
        <f>+'2.11.2'!U5/'2.10.2'!U5/10</f>
        <v>21.731294208716029</v>
      </c>
      <c r="V4" s="566"/>
      <c r="W4" s="644">
        <f>+'2.11.2'!X5/'2.10.2'!X5/10</f>
        <v>17.145502562466184</v>
      </c>
      <c r="X4" s="566"/>
      <c r="Y4" s="568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559"/>
      <c r="AL4" s="559"/>
      <c r="AM4" s="559"/>
      <c r="AN4" s="559"/>
      <c r="AS4" s="645" t="s">
        <v>94</v>
      </c>
      <c r="AT4" s="646">
        <v>17.378445494673311</v>
      </c>
      <c r="AU4" s="620"/>
      <c r="AX4" s="657"/>
      <c r="BA4" s="620"/>
      <c r="BC4" s="620"/>
      <c r="BE4" s="620"/>
      <c r="BF4" s="620"/>
      <c r="BG4" s="620"/>
      <c r="BH4" s="620"/>
      <c r="BI4" s="620"/>
      <c r="BJ4" s="620"/>
    </row>
    <row r="5" spans="1:70" s="569" customFormat="1" ht="22.5" customHeight="1">
      <c r="A5" s="559"/>
      <c r="B5" s="572" t="s">
        <v>1</v>
      </c>
      <c r="C5" s="648">
        <f>+'2.11.2'!C6/'2.10.2'!C6/10</f>
        <v>12.82966322339659</v>
      </c>
      <c r="D5" s="649">
        <f>+'2.11.2'!D6/'2.10.2'!D6/10</f>
        <v>17.552227906609893</v>
      </c>
      <c r="E5" s="649">
        <f>+'2.11.2'!E6/'2.10.2'!E6/10</f>
        <v>13.917605132599229</v>
      </c>
      <c r="F5" s="649">
        <f>+'2.11.2'!F6/'2.10.2'!F6/10</f>
        <v>9.8014727167544642</v>
      </c>
      <c r="G5" s="649">
        <f>+'2.11.2'!G6/'2.10.2'!G6/10</f>
        <v>13.641249473607875</v>
      </c>
      <c r="H5" s="649">
        <f>+'2.11.2'!H6/'2.10.2'!H6/10</f>
        <v>12.427307263688146</v>
      </c>
      <c r="I5" s="649">
        <f>+'2.11.2'!I6/'2.10.2'!I6/10</f>
        <v>7.1307424491573013</v>
      </c>
      <c r="J5" s="649">
        <f>+'2.11.2'!J6/'2.10.2'!J6/10</f>
        <v>15.975876622156695</v>
      </c>
      <c r="K5" s="649">
        <f>+'2.11.2'!K6/'2.10.2'!K6/10</f>
        <v>12.136735616792892</v>
      </c>
      <c r="L5" s="649">
        <f>+'2.11.2'!L6/'2.10.2'!L6/10</f>
        <v>16.977100901193008</v>
      </c>
      <c r="M5" s="649">
        <f>+'2.11.2'!M6/'2.10.2'!M6/10</f>
        <v>16.157633095676609</v>
      </c>
      <c r="N5" s="649">
        <f>+'2.11.2'!N6/'2.10.2'!N6/10</f>
        <v>5.8080328780033046</v>
      </c>
      <c r="O5" s="649">
        <f>+'2.11.2'!O6/'2.10.2'!O6/10</f>
        <v>8.1051587297710235</v>
      </c>
      <c r="P5" s="649">
        <f>+'2.11.2'!P6/'2.10.2'!P6/10</f>
        <v>19.154186943796269</v>
      </c>
      <c r="Q5" s="649">
        <f>+'2.11.2'!Q6/'2.10.2'!Q6/10</f>
        <v>9.922728099362903</v>
      </c>
      <c r="R5" s="649">
        <f>+'2.11.2'!R6/'2.10.2'!R6/10</f>
        <v>12.76636833659026</v>
      </c>
      <c r="S5" s="649">
        <f>+'2.11.2'!S6/'2.10.2'!S6/10</f>
        <v>11.691122551562525</v>
      </c>
      <c r="T5" s="650">
        <f>+'2.11.2'!T6/'2.10.2'!T6/10</f>
        <v>11.186947682354264</v>
      </c>
      <c r="U5" s="651">
        <f>+'2.11.2'!U6/'2.10.2'!U6/10</f>
        <v>8.0879487635037943</v>
      </c>
      <c r="V5" s="578"/>
      <c r="W5" s="652">
        <f>+'2.11.2'!X6/'2.10.2'!X6/10</f>
        <v>17.966691105226051</v>
      </c>
      <c r="X5" s="578"/>
      <c r="Y5" s="580"/>
      <c r="AA5" s="559"/>
      <c r="AB5" s="559"/>
      <c r="AC5" s="559"/>
      <c r="AD5" s="559"/>
      <c r="AE5" s="559"/>
      <c r="AF5" s="559"/>
      <c r="AG5" s="559"/>
      <c r="AH5" s="559"/>
      <c r="AI5" s="559"/>
      <c r="AJ5" s="559"/>
      <c r="AK5" s="559"/>
      <c r="AL5" s="559"/>
      <c r="AM5" s="559"/>
      <c r="AN5" s="559"/>
      <c r="AS5" s="653" t="s">
        <v>122</v>
      </c>
      <c r="AT5" s="654">
        <v>16.968732144480363</v>
      </c>
      <c r="AU5" s="620"/>
      <c r="BA5" s="620"/>
      <c r="BC5" s="620"/>
      <c r="BE5" s="620"/>
      <c r="BF5" s="620"/>
      <c r="BG5" s="620"/>
      <c r="BH5" s="620"/>
      <c r="BI5" s="620"/>
      <c r="BJ5" s="620"/>
      <c r="BK5" s="620"/>
      <c r="BL5" s="620"/>
      <c r="BM5" s="620"/>
      <c r="BN5" s="620"/>
      <c r="BO5" s="620"/>
      <c r="BP5" s="620"/>
      <c r="BQ5" s="620"/>
      <c r="BR5" s="620"/>
    </row>
    <row r="6" spans="1:70" s="569" customFormat="1" ht="22.5" customHeight="1">
      <c r="A6" s="559"/>
      <c r="B6" s="572" t="s">
        <v>24</v>
      </c>
      <c r="C6" s="648">
        <f>+'2.11.2'!C7/'2.10.2'!C7/10</f>
        <v>22.905181665812549</v>
      </c>
      <c r="D6" s="649">
        <f>+'2.11.2'!D7/'2.10.2'!D7/10</f>
        <v>22.766328077517656</v>
      </c>
      <c r="E6" s="649">
        <f>+'2.11.2'!E7/'2.10.2'!E7/10</f>
        <v>21.667645327686859</v>
      </c>
      <c r="F6" s="649">
        <f>+'2.11.2'!F7/'2.10.2'!F7/10</f>
        <v>18.578019719996796</v>
      </c>
      <c r="G6" s="649">
        <f>+'2.11.2'!G7/'2.10.2'!G7/10</f>
        <v>13.990863164150412</v>
      </c>
      <c r="H6" s="649">
        <f>+'2.11.2'!H7/'2.10.2'!H7/10</f>
        <v>23.334455871506393</v>
      </c>
      <c r="I6" s="649">
        <f>+'2.11.2'!I7/'2.10.2'!I7/10</f>
        <v>47.113453373844877</v>
      </c>
      <c r="J6" s="649">
        <f>+'2.11.2'!J7/'2.10.2'!J7/10</f>
        <v>21.024246362161744</v>
      </c>
      <c r="K6" s="649">
        <f>+'2.11.2'!K7/'2.10.2'!K7/10</f>
        <v>25.292689650213148</v>
      </c>
      <c r="L6" s="649">
        <f>+'2.11.2'!L7/'2.10.2'!L7/10</f>
        <v>21.704504609643529</v>
      </c>
      <c r="M6" s="649">
        <f>+'2.11.2'!M7/'2.10.2'!M7/10</f>
        <v>22.319114345414587</v>
      </c>
      <c r="N6" s="649">
        <f>+'2.11.2'!N7/'2.10.2'!N7/10</f>
        <v>25.201123707869183</v>
      </c>
      <c r="O6" s="649">
        <f>+'2.11.2'!O7/'2.10.2'!O7/10</f>
        <v>5.5319586473686257</v>
      </c>
      <c r="P6" s="649">
        <f>+'2.11.2'!P7/'2.10.2'!P7/10</f>
        <v>23.293741436614344</v>
      </c>
      <c r="Q6" s="649">
        <f>+'2.11.2'!Q7/'2.10.2'!Q7/10</f>
        <v>22.800452557358987</v>
      </c>
      <c r="R6" s="649">
        <f>+'2.11.2'!R7/'2.10.2'!R7/10</f>
        <v>16.619371320012991</v>
      </c>
      <c r="S6" s="649">
        <f>+'2.11.2'!S7/'2.10.2'!S7/10</f>
        <v>16.756441792156359</v>
      </c>
      <c r="T6" s="650">
        <f>+'2.11.2'!T7/'2.10.2'!T7/10</f>
        <v>18.803704671536664</v>
      </c>
      <c r="U6" s="651">
        <f>+'2.11.2'!U7/'2.10.2'!U7/10</f>
        <v>5.9446448259126017</v>
      </c>
      <c r="V6" s="581"/>
      <c r="W6" s="652">
        <f>+'2.11.2'!X7/'2.10.2'!X7/10</f>
        <v>17.546451400743891</v>
      </c>
      <c r="X6" s="581"/>
      <c r="Y6" s="582"/>
      <c r="AA6" s="559"/>
      <c r="AB6" s="559"/>
      <c r="AC6" s="559"/>
      <c r="AD6" s="559"/>
      <c r="AE6" s="559"/>
      <c r="AF6" s="559"/>
      <c r="AG6" s="559"/>
      <c r="AH6" s="559"/>
      <c r="AI6" s="559"/>
      <c r="AJ6" s="559"/>
      <c r="AK6" s="559"/>
      <c r="AL6" s="559"/>
      <c r="AM6" s="655"/>
      <c r="AN6" s="656"/>
      <c r="AS6" s="653" t="s">
        <v>100</v>
      </c>
      <c r="AT6" s="654">
        <v>16.542178117517217</v>
      </c>
      <c r="AU6" s="620"/>
      <c r="AX6" s="647"/>
      <c r="BA6" s="620"/>
      <c r="BC6" s="620"/>
      <c r="BE6" s="620"/>
      <c r="BF6" s="620"/>
      <c r="BG6" s="620"/>
      <c r="BH6" s="620"/>
      <c r="BK6" s="620"/>
      <c r="BL6" s="620"/>
      <c r="BM6" s="620"/>
      <c r="BN6" s="620"/>
      <c r="BO6" s="620"/>
      <c r="BP6" s="620"/>
      <c r="BQ6" s="620"/>
      <c r="BR6" s="620"/>
    </row>
    <row r="7" spans="1:70" s="569" customFormat="1" ht="22.5" customHeight="1">
      <c r="A7" s="559"/>
      <c r="B7" s="572" t="s">
        <v>2</v>
      </c>
      <c r="C7" s="648">
        <f>+'2.11.2'!C8/'2.10.2'!C8/10</f>
        <v>16.275344973628883</v>
      </c>
      <c r="D7" s="649"/>
      <c r="E7" s="649">
        <f>+'2.11.2'!E8/'2.10.2'!E8/10</f>
        <v>15.853647759092791</v>
      </c>
      <c r="F7" s="649">
        <f>+'2.11.2'!F8/'2.10.2'!F8/10</f>
        <v>9.4817167169710075</v>
      </c>
      <c r="G7" s="649">
        <f>+'2.11.2'!G8/'2.10.2'!G8/10</f>
        <v>16.304843726028857</v>
      </c>
      <c r="H7" s="649">
        <f>+'2.11.2'!H8/'2.10.2'!H8/10</f>
        <v>13.29983316930009</v>
      </c>
      <c r="I7" s="649">
        <f>+'2.11.2'!I8/'2.10.2'!I8/10</f>
        <v>19.761434272389632</v>
      </c>
      <c r="J7" s="649">
        <f>+'2.11.2'!J8/'2.10.2'!J8/10</f>
        <v>16.924612291472666</v>
      </c>
      <c r="K7" s="649">
        <f>+'2.11.2'!K8/'2.10.2'!K8/10</f>
        <v>13.075969423534193</v>
      </c>
      <c r="L7" s="649">
        <f>+'2.11.2'!L8/'2.10.2'!L8/10</f>
        <v>14.305070753862589</v>
      </c>
      <c r="M7" s="649">
        <f>+'2.11.2'!M8/'2.10.2'!M8/10</f>
        <v>15.197461836873851</v>
      </c>
      <c r="N7" s="649">
        <f>+'2.11.2'!N8/'2.10.2'!N8/10</f>
        <v>7.0908499925281827</v>
      </c>
      <c r="O7" s="649">
        <f>+'2.11.2'!O8/'2.10.2'!O8/10</f>
        <v>6.1863298629833103</v>
      </c>
      <c r="P7" s="649">
        <f>+'2.11.2'!P8/'2.10.2'!P8/10</f>
        <v>12.43700257111033</v>
      </c>
      <c r="Q7" s="649">
        <f>+'2.11.2'!Q8/'2.10.2'!Q8/10</f>
        <v>13.188616804595242</v>
      </c>
      <c r="R7" s="649">
        <f>+'2.11.2'!R8/'2.10.2'!R8/10</f>
        <v>13.447957301017961</v>
      </c>
      <c r="S7" s="649">
        <f>+'2.11.2'!S8/'2.10.2'!S8/10</f>
        <v>13.908516784514092</v>
      </c>
      <c r="T7" s="650">
        <f>+'2.11.2'!T8/'2.10.2'!T8/10</f>
        <v>13.269694789443658</v>
      </c>
      <c r="U7" s="651">
        <f>+'2.11.2'!U8/'2.10.2'!U8/10</f>
        <v>6.9307814917485597</v>
      </c>
      <c r="V7" s="658"/>
      <c r="W7" s="652">
        <f>+'2.11.2'!X8/'2.10.2'!X8/10</f>
        <v>18.709456525832969</v>
      </c>
      <c r="X7" s="658"/>
      <c r="Y7" s="659"/>
      <c r="AA7" s="559"/>
      <c r="AB7" s="559"/>
      <c r="AC7" s="559"/>
      <c r="AD7" s="559"/>
      <c r="AE7" s="559"/>
      <c r="AF7" s="559"/>
      <c r="AG7" s="559"/>
      <c r="AH7" s="559"/>
      <c r="AI7" s="559"/>
      <c r="AJ7" s="559"/>
      <c r="AK7" s="559"/>
      <c r="AL7" s="559"/>
      <c r="AM7" s="655"/>
      <c r="AN7" s="656"/>
      <c r="AS7" s="653" t="s">
        <v>99</v>
      </c>
      <c r="AT7" s="654">
        <v>16.212012299291992</v>
      </c>
      <c r="AU7" s="620"/>
      <c r="AX7" s="657"/>
      <c r="BA7" s="620"/>
      <c r="BC7" s="620"/>
      <c r="BE7" s="620"/>
      <c r="BF7" s="620"/>
      <c r="BG7" s="620"/>
      <c r="BH7" s="620"/>
      <c r="BK7" s="620"/>
      <c r="BL7" s="620"/>
      <c r="BM7" s="620"/>
      <c r="BN7" s="620"/>
      <c r="BO7" s="620"/>
      <c r="BP7" s="620"/>
      <c r="BQ7" s="620"/>
      <c r="BR7" s="620"/>
    </row>
    <row r="8" spans="1:70" s="569" customFormat="1" ht="22.5" customHeight="1">
      <c r="A8" s="559"/>
      <c r="B8" s="572" t="s">
        <v>3</v>
      </c>
      <c r="C8" s="648">
        <f>+'2.11.2'!C9/'2.10.2'!C9/10</f>
        <v>21.52050996988681</v>
      </c>
      <c r="D8" s="649"/>
      <c r="E8" s="649">
        <f>+'2.11.2'!E9/'2.10.2'!E9/10</f>
        <v>19.977635290038982</v>
      </c>
      <c r="F8" s="649">
        <f>+'2.11.2'!F9/'2.10.2'!F9/10</f>
        <v>9.9125019676471808</v>
      </c>
      <c r="G8" s="649">
        <f>+'2.11.2'!G9/'2.10.2'!G9/10</f>
        <v>21.898715173744989</v>
      </c>
      <c r="H8" s="649">
        <f>+'2.11.2'!H9/'2.10.2'!H9/10</f>
        <v>22.113221320246787</v>
      </c>
      <c r="I8" s="649">
        <f>+'2.11.2'!I9/'2.10.2'!I9/10</f>
        <v>25.241885511745661</v>
      </c>
      <c r="J8" s="649">
        <f>+'2.11.2'!J9/'2.10.2'!J9/10</f>
        <v>19.507709881396138</v>
      </c>
      <c r="K8" s="649">
        <f>+'2.11.2'!K9/'2.10.2'!K9/10</f>
        <v>21.792325118350753</v>
      </c>
      <c r="L8" s="649">
        <f>+'2.11.2'!L9/'2.10.2'!L9/10</f>
        <v>12.749663218464539</v>
      </c>
      <c r="M8" s="649">
        <f>+'2.11.2'!M9/'2.10.2'!M9/10</f>
        <v>20.224616588251561</v>
      </c>
      <c r="N8" s="649">
        <f>+'2.11.2'!N9/'2.10.2'!N9/10</f>
        <v>10.23290619749088</v>
      </c>
      <c r="O8" s="649">
        <f>+'2.11.2'!O9/'2.10.2'!O9/10</f>
        <v>7.3031503922522019</v>
      </c>
      <c r="P8" s="649">
        <f>+'2.11.2'!P9/'2.10.2'!P9/10</f>
        <v>20.288941897221431</v>
      </c>
      <c r="Q8" s="649">
        <f>+'2.11.2'!Q9/'2.10.2'!Q9/10</f>
        <v>12.94612321164089</v>
      </c>
      <c r="R8" s="649">
        <f>+'2.11.2'!R9/'2.10.2'!R9/10</f>
        <v>14.244476221282332</v>
      </c>
      <c r="S8" s="649">
        <f>+'2.11.2'!S9/'2.10.2'!S9/10</f>
        <v>13.521939286732954</v>
      </c>
      <c r="T8" s="650">
        <f>+'2.11.2'!T9/'2.10.2'!T9/10</f>
        <v>17.303200842928014</v>
      </c>
      <c r="U8" s="651">
        <f>+'2.11.2'!U9/'2.10.2'!U9/10</f>
        <v>12.08080289466503</v>
      </c>
      <c r="V8" s="658"/>
      <c r="W8" s="652">
        <f>+'2.11.2'!X9/'2.10.2'!X9/10</f>
        <v>22.054930849288102</v>
      </c>
      <c r="X8" s="658"/>
      <c r="Y8" s="659"/>
      <c r="AA8" s="559"/>
      <c r="AB8" s="559"/>
      <c r="AC8" s="559"/>
      <c r="AD8" s="559"/>
      <c r="AE8" s="559"/>
      <c r="AF8" s="559"/>
      <c r="AG8" s="559"/>
      <c r="AH8" s="559"/>
      <c r="AI8" s="559"/>
      <c r="AJ8" s="559"/>
      <c r="AK8" s="559"/>
      <c r="AL8" s="559"/>
      <c r="AM8" s="655"/>
      <c r="AN8" s="656"/>
      <c r="AS8" s="653" t="s">
        <v>106</v>
      </c>
      <c r="AT8" s="654">
        <v>15.056126367241779</v>
      </c>
      <c r="AU8" s="620"/>
      <c r="AX8" s="657"/>
      <c r="BA8" s="620"/>
      <c r="BC8" s="620"/>
      <c r="BE8" s="620"/>
      <c r="BF8" s="620"/>
      <c r="BG8" s="620"/>
      <c r="BH8" s="620"/>
      <c r="BK8" s="620"/>
      <c r="BL8" s="620"/>
      <c r="BM8" s="620"/>
      <c r="BN8" s="620"/>
      <c r="BO8" s="620"/>
      <c r="BP8" s="620"/>
      <c r="BQ8" s="620"/>
      <c r="BR8" s="620"/>
    </row>
    <row r="9" spans="1:70" s="569" customFormat="1" ht="22.5" customHeight="1">
      <c r="A9" s="559"/>
      <c r="B9" s="572" t="s">
        <v>4</v>
      </c>
      <c r="C9" s="648">
        <f>+'2.11.2'!C10/'2.10.2'!C10/10</f>
        <v>16.519470749801695</v>
      </c>
      <c r="D9" s="649">
        <f>+'2.11.2'!D10/'2.10.2'!D10/10</f>
        <v>18.223113940179505</v>
      </c>
      <c r="E9" s="649">
        <f>+'2.11.2'!E10/'2.10.2'!E10/10</f>
        <v>13.12965178033453</v>
      </c>
      <c r="F9" s="649">
        <f>+'2.11.2'!F10/'2.10.2'!F10/10</f>
        <v>12.215112032520439</v>
      </c>
      <c r="G9" s="649">
        <f>+'2.11.2'!G10/'2.10.2'!G10/10</f>
        <v>12.053855076014536</v>
      </c>
      <c r="H9" s="649">
        <f>+'2.11.2'!H10/'2.10.2'!H10/10</f>
        <v>15.048154705517183</v>
      </c>
      <c r="I9" s="649">
        <f>+'2.11.2'!I10/'2.10.2'!I10/10</f>
        <v>20.165640598376218</v>
      </c>
      <c r="J9" s="649">
        <f>+'2.11.2'!J10/'2.10.2'!J10/10</f>
        <v>15.567089637308147</v>
      </c>
      <c r="K9" s="649">
        <f>+'2.11.2'!K10/'2.10.2'!K10/10</f>
        <v>13.834416091348919</v>
      </c>
      <c r="L9" s="649">
        <f>+'2.11.2'!L10/'2.10.2'!L10/10</f>
        <v>12.150156001803357</v>
      </c>
      <c r="M9" s="649">
        <f>+'2.11.2'!M10/'2.10.2'!M10/10</f>
        <v>18.703637553426709</v>
      </c>
      <c r="N9" s="649">
        <f>+'2.11.2'!N10/'2.10.2'!N10/10</f>
        <v>14.1046879733825</v>
      </c>
      <c r="O9" s="649">
        <f>+'2.11.2'!O10/'2.10.2'!O10/10</f>
        <v>5.9960617355501924</v>
      </c>
      <c r="P9" s="649">
        <f>+'2.11.2'!P10/'2.10.2'!P10/10</f>
        <v>18.798677068418137</v>
      </c>
      <c r="Q9" s="649">
        <f>+'2.11.2'!Q10/'2.10.2'!Q10/10</f>
        <v>13.089566075577887</v>
      </c>
      <c r="R9" s="649">
        <f>+'2.11.2'!R10/'2.10.2'!R10/10</f>
        <v>15.228388509675222</v>
      </c>
      <c r="S9" s="649">
        <f>+'2.11.2'!S10/'2.10.2'!S10/10</f>
        <v>13.115071252767581</v>
      </c>
      <c r="T9" s="650">
        <f>+'2.11.2'!T10/'2.10.2'!T10/10</f>
        <v>11.724052320356844</v>
      </c>
      <c r="U9" s="651">
        <f>+'2.11.2'!U10/'2.10.2'!U10/10</f>
        <v>7.2222963468302792</v>
      </c>
      <c r="V9" s="581"/>
      <c r="W9" s="652">
        <f>+'2.11.2'!X10/'2.10.2'!X10/10</f>
        <v>17.483966738752788</v>
      </c>
      <c r="X9" s="581"/>
      <c r="Y9" s="582"/>
      <c r="AA9" s="559"/>
      <c r="AB9" s="559"/>
      <c r="AC9" s="559"/>
      <c r="AD9" s="559"/>
      <c r="AE9" s="559"/>
      <c r="AF9" s="559"/>
      <c r="AG9" s="559"/>
      <c r="AH9" s="559"/>
      <c r="AI9" s="559"/>
      <c r="AJ9" s="559"/>
      <c r="AK9" s="559"/>
      <c r="AL9" s="559"/>
      <c r="AM9" s="655"/>
      <c r="AN9" s="656"/>
      <c r="AS9" s="653" t="s">
        <v>105</v>
      </c>
      <c r="AT9" s="654">
        <v>15.050741192436794</v>
      </c>
      <c r="AU9" s="620"/>
      <c r="AX9" s="657"/>
      <c r="BA9" s="620"/>
      <c r="BC9" s="620"/>
      <c r="BE9" s="620"/>
      <c r="BF9" s="620"/>
      <c r="BG9" s="620"/>
      <c r="BH9" s="620"/>
      <c r="BK9" s="620"/>
      <c r="BL9" s="620"/>
      <c r="BM9" s="620"/>
      <c r="BN9" s="620"/>
      <c r="BO9" s="620"/>
      <c r="BP9" s="620"/>
      <c r="BQ9" s="620"/>
      <c r="BR9" s="620"/>
    </row>
    <row r="10" spans="1:70" s="569" customFormat="1" ht="22.5" customHeight="1">
      <c r="A10" s="559"/>
      <c r="B10" s="572" t="s">
        <v>39</v>
      </c>
      <c r="C10" s="648">
        <f>+'2.11.2'!C11/'2.10.2'!C11/10</f>
        <v>14.248682903564013</v>
      </c>
      <c r="D10" s="649"/>
      <c r="E10" s="649">
        <f>+'2.11.2'!E11/'2.10.2'!E11/10</f>
        <v>14.188448364104705</v>
      </c>
      <c r="F10" s="649">
        <f>+'2.11.2'!F11/'2.10.2'!F11/10</f>
        <v>17.90155662471161</v>
      </c>
      <c r="G10" s="649">
        <f>+'2.11.2'!G11/'2.10.2'!G11/10</f>
        <v>16.56445079131624</v>
      </c>
      <c r="H10" s="649">
        <f>+'2.11.2'!H11/'2.10.2'!H11/10</f>
        <v>12.791182374463874</v>
      </c>
      <c r="I10" s="649">
        <f>+'2.11.2'!I11/'2.10.2'!I11/10</f>
        <v>9.0456193655679478</v>
      </c>
      <c r="J10" s="649">
        <f>+'2.11.2'!J11/'2.10.2'!J11/10</f>
        <v>16.99036087377284</v>
      </c>
      <c r="K10" s="649">
        <f>+'2.11.2'!K11/'2.10.2'!K11/10</f>
        <v>15.947108530351446</v>
      </c>
      <c r="L10" s="649">
        <f>+'2.11.2'!L11/'2.10.2'!L11/10</f>
        <v>12.746398246039234</v>
      </c>
      <c r="M10" s="649">
        <f>+'2.11.2'!M11/'2.10.2'!M11/10</f>
        <v>11.42863175148627</v>
      </c>
      <c r="N10" s="649">
        <f>+'2.11.2'!N11/'2.10.2'!N11/10</f>
        <v>6.7712844647497672</v>
      </c>
      <c r="O10" s="649">
        <f>+'2.11.2'!O11/'2.10.2'!O11/10</f>
        <v>4.9132296143736074</v>
      </c>
      <c r="P10" s="649">
        <f>+'2.11.2'!P11/'2.10.2'!P11/10</f>
        <v>6.4986166537160743</v>
      </c>
      <c r="Q10" s="649">
        <f>+'2.11.2'!Q11/'2.10.2'!Q11/10</f>
        <v>10.748910233972589</v>
      </c>
      <c r="R10" s="649">
        <f>+'2.11.2'!R11/'2.10.2'!R11/10</f>
        <v>10.481143504334765</v>
      </c>
      <c r="S10" s="649">
        <f>+'2.11.2'!S11/'2.10.2'!S11/10</f>
        <v>13.528965393948866</v>
      </c>
      <c r="T10" s="650">
        <f>+'2.11.2'!T11/'2.10.2'!T11/10</f>
        <v>10.56454282744205</v>
      </c>
      <c r="U10" s="651">
        <f>+'2.11.2'!U11/'2.10.2'!U11/10</f>
        <v>8.2144129226594398</v>
      </c>
      <c r="V10" s="658"/>
      <c r="W10" s="652">
        <f>+'2.11.2'!X11/'2.10.2'!X11/10</f>
        <v>16.559377042447437</v>
      </c>
      <c r="X10" s="658"/>
      <c r="Y10" s="659"/>
      <c r="AA10" s="559"/>
      <c r="AB10" s="559"/>
      <c r="AC10" s="559"/>
      <c r="AD10" s="559"/>
      <c r="AE10" s="559"/>
      <c r="AF10" s="559"/>
      <c r="AG10" s="559"/>
      <c r="AH10" s="559"/>
      <c r="AI10" s="559"/>
      <c r="AJ10" s="559"/>
      <c r="AK10" s="559"/>
      <c r="AL10" s="559"/>
      <c r="AM10" s="655"/>
      <c r="AN10" s="656"/>
      <c r="AS10" s="653" t="s">
        <v>101</v>
      </c>
      <c r="AT10" s="654">
        <v>14.179456094717185</v>
      </c>
      <c r="AU10" s="620"/>
      <c r="AX10" s="657"/>
      <c r="BA10" s="620"/>
      <c r="BC10" s="620"/>
      <c r="BE10" s="620"/>
      <c r="BF10" s="620"/>
      <c r="BG10" s="620"/>
      <c r="BH10" s="620"/>
      <c r="BK10" s="620"/>
      <c r="BL10" s="620"/>
      <c r="BM10" s="620"/>
      <c r="BN10" s="620"/>
      <c r="BO10" s="620"/>
      <c r="BP10" s="620"/>
      <c r="BQ10" s="620"/>
      <c r="BR10" s="620"/>
    </row>
    <row r="11" spans="1:70" s="569" customFormat="1" ht="22.5" customHeight="1">
      <c r="A11" s="559"/>
      <c r="B11" s="572" t="s">
        <v>5</v>
      </c>
      <c r="C11" s="648">
        <f>+'2.11.2'!C12/'2.10.2'!C12/10</f>
        <v>20.448253159263544</v>
      </c>
      <c r="D11" s="649">
        <f>+'2.11.2'!D12/'2.10.2'!D12/10</f>
        <v>22.283982231329546</v>
      </c>
      <c r="E11" s="649">
        <f>+'2.11.2'!E12/'2.10.2'!E12/10</f>
        <v>19.709567106248372</v>
      </c>
      <c r="F11" s="649">
        <f>+'2.11.2'!F12/'2.10.2'!F12/10</f>
        <v>15.161773883721555</v>
      </c>
      <c r="G11" s="649">
        <f>+'2.11.2'!G12/'2.10.2'!G12/10</f>
        <v>20.94352713111396</v>
      </c>
      <c r="H11" s="649">
        <f>+'2.11.2'!H12/'2.10.2'!H12/10</f>
        <v>19.4957458612576</v>
      </c>
      <c r="I11" s="649">
        <f>+'2.11.2'!I12/'2.10.2'!I12/10</f>
        <v>27.203673442049393</v>
      </c>
      <c r="J11" s="649">
        <f>+'2.11.2'!J12/'2.10.2'!J12/10</f>
        <v>20.775197691029096</v>
      </c>
      <c r="K11" s="649">
        <f>+'2.11.2'!K12/'2.10.2'!K12/10</f>
        <v>19.275396137703471</v>
      </c>
      <c r="L11" s="649">
        <f>+'2.11.2'!L12/'2.10.2'!L12/10</f>
        <v>16.588980263952195</v>
      </c>
      <c r="M11" s="649">
        <f>+'2.11.2'!M12/'2.10.2'!M12/10</f>
        <v>21.952689293276144</v>
      </c>
      <c r="N11" s="649">
        <f>+'2.11.2'!N12/'2.10.2'!N12/10</f>
        <v>5.3158629222256648</v>
      </c>
      <c r="O11" s="649">
        <f>+'2.11.2'!O12/'2.10.2'!O12/10</f>
        <v>6.7586531039410485</v>
      </c>
      <c r="P11" s="649">
        <f>+'2.11.2'!P12/'2.10.2'!P12/10</f>
        <v>20.434132147403687</v>
      </c>
      <c r="Q11" s="649">
        <f>+'2.11.2'!Q12/'2.10.2'!Q12/10</f>
        <v>25.280778120622074</v>
      </c>
      <c r="R11" s="649">
        <f>+'2.11.2'!R12/'2.10.2'!R12/10</f>
        <v>17.61062920229956</v>
      </c>
      <c r="S11" s="649">
        <f>+'2.11.2'!S12/'2.10.2'!S12/10</f>
        <v>7.8414491762918459</v>
      </c>
      <c r="T11" s="650">
        <f>+'2.11.2'!T12/'2.10.2'!T12/10</f>
        <v>18.289829905679955</v>
      </c>
      <c r="U11" s="651">
        <f>+'2.11.2'!U12/'2.10.2'!U12/10</f>
        <v>7.5930797384652609</v>
      </c>
      <c r="V11" s="581"/>
      <c r="W11" s="652">
        <f>+'2.11.2'!X12/'2.10.2'!X12/10</f>
        <v>19.477525011011576</v>
      </c>
      <c r="X11" s="581"/>
      <c r="Y11" s="582"/>
      <c r="AA11" s="559"/>
      <c r="AB11" s="559"/>
      <c r="AC11" s="559"/>
      <c r="AD11" s="559"/>
      <c r="AE11" s="559"/>
      <c r="AF11" s="559"/>
      <c r="AG11" s="559"/>
      <c r="AH11" s="559"/>
      <c r="AI11" s="559"/>
      <c r="AJ11" s="559"/>
      <c r="AK11" s="559"/>
      <c r="AL11" s="559"/>
      <c r="AM11" s="655"/>
      <c r="AN11" s="656"/>
      <c r="AS11" s="653" t="s">
        <v>108</v>
      </c>
      <c r="AT11" s="654">
        <v>13.088921758519399</v>
      </c>
      <c r="AU11" s="620"/>
      <c r="AX11" s="660"/>
      <c r="BA11" s="620"/>
      <c r="BC11" s="620"/>
      <c r="BE11" s="620"/>
      <c r="BF11" s="620"/>
      <c r="BG11" s="620"/>
      <c r="BH11" s="620"/>
      <c r="BK11" s="620"/>
      <c r="BL11" s="620"/>
      <c r="BM11" s="620"/>
      <c r="BN11" s="620"/>
      <c r="BO11" s="620"/>
      <c r="BP11" s="620"/>
      <c r="BQ11" s="620"/>
      <c r="BR11" s="620"/>
    </row>
    <row r="12" spans="1:70" s="569" customFormat="1" ht="22.5" customHeight="1">
      <c r="A12" s="559"/>
      <c r="B12" s="572" t="s">
        <v>6</v>
      </c>
      <c r="C12" s="648">
        <f>+'2.11.2'!C13/'2.10.2'!C13/10</f>
        <v>23.836563062310994</v>
      </c>
      <c r="D12" s="649"/>
      <c r="E12" s="649">
        <f>+'2.11.2'!E13/'2.10.2'!E13/10</f>
        <v>21.98099842453313</v>
      </c>
      <c r="F12" s="649">
        <f>+'2.11.2'!F13/'2.10.2'!F13/10</f>
        <v>22.774785624906521</v>
      </c>
      <c r="G12" s="649">
        <f>+'2.11.2'!G13/'2.10.2'!G13/10</f>
        <v>17.311075366211924</v>
      </c>
      <c r="H12" s="649">
        <f>+'2.11.2'!H13/'2.10.2'!H13/10</f>
        <v>22.247742602099706</v>
      </c>
      <c r="I12" s="649">
        <f>+'2.11.2'!I13/'2.10.2'!I13/10</f>
        <v>23.217386428616329</v>
      </c>
      <c r="J12" s="649">
        <f>+'2.11.2'!J13/'2.10.2'!J13/10</f>
        <v>22.249554408228107</v>
      </c>
      <c r="K12" s="649">
        <f>+'2.11.2'!K13/'2.10.2'!K13/10</f>
        <v>22.308085270562724</v>
      </c>
      <c r="L12" s="649">
        <f>+'2.11.2'!L13/'2.10.2'!L13/10</f>
        <v>18.303648348660708</v>
      </c>
      <c r="M12" s="649">
        <f>+'2.11.2'!M13/'2.10.2'!M13/10</f>
        <v>22.896217799682525</v>
      </c>
      <c r="N12" s="649">
        <f>+'2.11.2'!N13/'2.10.2'!N13/10</f>
        <v>7.9140356125726541</v>
      </c>
      <c r="O12" s="649">
        <f>+'2.11.2'!O13/'2.10.2'!O13/10</f>
        <v>7.9165580234935531</v>
      </c>
      <c r="P12" s="649">
        <f>+'2.11.2'!P13/'2.10.2'!P13/10</f>
        <v>24.712915580997223</v>
      </c>
      <c r="Q12" s="649">
        <f>+'2.11.2'!Q13/'2.10.2'!Q13/10</f>
        <v>14.348116767900217</v>
      </c>
      <c r="R12" s="649">
        <f>+'2.11.2'!R13/'2.10.2'!R13/10</f>
        <v>17.286251966107862</v>
      </c>
      <c r="S12" s="649">
        <f>+'2.11.2'!S13/'2.10.2'!S13/10</f>
        <v>14.816772660948029</v>
      </c>
      <c r="T12" s="650">
        <f>+'2.11.2'!T13/'2.10.2'!T13/10</f>
        <v>18.563333201347007</v>
      </c>
      <c r="U12" s="651">
        <f>+'2.11.2'!U13/'2.10.2'!U13/10</f>
        <v>10.56305252750106</v>
      </c>
      <c r="V12" s="658"/>
      <c r="W12" s="652">
        <f>+'2.11.2'!X13/'2.10.2'!X13/10</f>
        <v>21.280396675429593</v>
      </c>
      <c r="X12" s="658"/>
      <c r="Y12" s="659"/>
      <c r="AA12" s="559"/>
      <c r="AB12" s="559"/>
      <c r="AC12" s="559"/>
      <c r="AD12" s="559"/>
      <c r="AE12" s="559"/>
      <c r="AF12" s="559"/>
      <c r="AG12" s="559"/>
      <c r="AH12" s="559"/>
      <c r="AI12" s="559"/>
      <c r="AJ12" s="559"/>
      <c r="AK12" s="559"/>
      <c r="AL12" s="559"/>
      <c r="AM12" s="655"/>
      <c r="AN12" s="656"/>
      <c r="AS12" s="653" t="s">
        <v>104</v>
      </c>
      <c r="AT12" s="654">
        <v>12.620631586855875</v>
      </c>
      <c r="AU12" s="620"/>
      <c r="AX12" s="657"/>
      <c r="BA12" s="620"/>
      <c r="BC12" s="620"/>
      <c r="BE12" s="620"/>
      <c r="BF12" s="620"/>
      <c r="BG12" s="620"/>
      <c r="BH12" s="620"/>
      <c r="BK12" s="620"/>
      <c r="BL12" s="620"/>
      <c r="BM12" s="620"/>
      <c r="BN12" s="620"/>
      <c r="BO12" s="620"/>
      <c r="BP12" s="620"/>
      <c r="BQ12" s="620"/>
      <c r="BR12" s="620"/>
    </row>
    <row r="13" spans="1:70" s="569" customFormat="1" ht="22.5" customHeight="1">
      <c r="A13" s="559"/>
      <c r="B13" s="572" t="s">
        <v>61</v>
      </c>
      <c r="C13" s="648">
        <f>+'2.11.2'!C14/'2.10.2'!C14/10</f>
        <v>22.510522515969029</v>
      </c>
      <c r="D13" s="649">
        <f>+'2.11.2'!D14/'2.10.2'!D14/10</f>
        <v>21.017933804647743</v>
      </c>
      <c r="E13" s="649">
        <f>+'2.11.2'!E14/'2.10.2'!E14/10</f>
        <v>16.703758655275074</v>
      </c>
      <c r="F13" s="649">
        <f>+'2.11.2'!F14/'2.10.2'!F14/10</f>
        <v>11.639638089556163</v>
      </c>
      <c r="G13" s="649">
        <f>+'2.11.2'!G14/'2.10.2'!G14/10</f>
        <v>26.14749545317364</v>
      </c>
      <c r="H13" s="649">
        <f>+'2.11.2'!H14/'2.10.2'!H14/10</f>
        <v>20.031167441371782</v>
      </c>
      <c r="I13" s="649">
        <f>+'2.11.2'!I14/'2.10.2'!I14/10</f>
        <v>12.606046541740213</v>
      </c>
      <c r="J13" s="649">
        <f>+'2.11.2'!J14/'2.10.2'!J14/10</f>
        <v>18.683723375202213</v>
      </c>
      <c r="K13" s="649">
        <f>+'2.11.2'!K14/'2.10.2'!K14/10</f>
        <v>22.294357899883362</v>
      </c>
      <c r="L13" s="649">
        <f>+'2.11.2'!L14/'2.10.2'!L14/10</f>
        <v>11.225370444310339</v>
      </c>
      <c r="M13" s="649">
        <f>+'2.11.2'!M14/'2.10.2'!M14/10</f>
        <v>21.873596448974673</v>
      </c>
      <c r="N13" s="649">
        <f>+'2.11.2'!N14/'2.10.2'!N14/10</f>
        <v>15.691491237734979</v>
      </c>
      <c r="O13" s="649">
        <f>+'2.11.2'!O14/'2.10.2'!O14/10</f>
        <v>5.4886385563982492</v>
      </c>
      <c r="P13" s="649">
        <f>+'2.11.2'!P14/'2.10.2'!P14/10</f>
        <v>22.94282044327894</v>
      </c>
      <c r="Q13" s="649">
        <f>+'2.11.2'!Q14/'2.10.2'!Q14/10</f>
        <v>22.642212332406555</v>
      </c>
      <c r="R13" s="649">
        <f>+'2.11.2'!R14/'2.10.2'!R14/10</f>
        <v>17.270624867222267</v>
      </c>
      <c r="S13" s="649">
        <f>+'2.11.2'!S14/'2.10.2'!S14/10</f>
        <v>13.83145484268017</v>
      </c>
      <c r="T13" s="650">
        <f>+'2.11.2'!T14/'2.10.2'!T14/10</f>
        <v>19.021072755774401</v>
      </c>
      <c r="U13" s="651">
        <f>+'2.11.2'!U14/'2.10.2'!U14/10</f>
        <v>16.968782082171412</v>
      </c>
      <c r="V13" s="581"/>
      <c r="W13" s="652">
        <f>+'2.11.2'!X14/'2.10.2'!X14/10</f>
        <v>22.161868825203079</v>
      </c>
      <c r="X13" s="581"/>
      <c r="Y13" s="582"/>
      <c r="Z13" s="571"/>
      <c r="AA13" s="559"/>
      <c r="AB13" s="559"/>
      <c r="AC13" s="559"/>
      <c r="AD13" s="559"/>
      <c r="AE13" s="559"/>
      <c r="AF13" s="559"/>
      <c r="AG13" s="559"/>
      <c r="AH13" s="559"/>
      <c r="AI13" s="559"/>
      <c r="AJ13" s="559"/>
      <c r="AK13" s="559"/>
      <c r="AL13" s="559"/>
      <c r="AM13" s="655"/>
      <c r="AN13" s="656"/>
      <c r="AS13" s="653" t="s">
        <v>103</v>
      </c>
      <c r="AT13" s="654">
        <v>12.586109716945208</v>
      </c>
      <c r="AU13" s="620"/>
      <c r="AX13" s="663"/>
      <c r="BA13" s="620"/>
      <c r="BC13" s="620"/>
      <c r="BE13" s="620"/>
      <c r="BF13" s="620"/>
      <c r="BG13" s="620"/>
      <c r="BH13" s="620"/>
      <c r="BK13" s="620"/>
      <c r="BL13" s="620"/>
      <c r="BM13" s="620"/>
      <c r="BN13" s="620"/>
      <c r="BO13" s="620"/>
      <c r="BP13" s="620"/>
      <c r="BQ13" s="620"/>
      <c r="BR13" s="620"/>
    </row>
    <row r="14" spans="1:70" s="569" customFormat="1" ht="22.5" customHeight="1">
      <c r="A14" s="559"/>
      <c r="B14" s="572" t="s">
        <v>8</v>
      </c>
      <c r="C14" s="648">
        <f>+'2.11.2'!C15/'2.10.2'!C15/10</f>
        <v>15.947913249364078</v>
      </c>
      <c r="D14" s="649"/>
      <c r="E14" s="649">
        <f>+'2.11.2'!E15/'2.10.2'!E15/10</f>
        <v>14.448525031932217</v>
      </c>
      <c r="F14" s="649">
        <f>+'2.11.2'!F15/'2.10.2'!F15/10</f>
        <v>9.2111277936638238</v>
      </c>
      <c r="G14" s="649">
        <f>+'2.11.2'!G15/'2.10.2'!G15/10</f>
        <v>19.476220970301586</v>
      </c>
      <c r="H14" s="649">
        <f>+'2.11.2'!H15/'2.10.2'!H15/10</f>
        <v>14.051400935335849</v>
      </c>
      <c r="I14" s="649">
        <f>+'2.11.2'!I15/'2.10.2'!I15/10</f>
        <v>14.190017872953515</v>
      </c>
      <c r="J14" s="649">
        <f>+'2.11.2'!J15/'2.10.2'!J15/10</f>
        <v>18.406225150437614</v>
      </c>
      <c r="K14" s="649">
        <f>+'2.11.2'!K15/'2.10.2'!K15/10</f>
        <v>14.536666251135404</v>
      </c>
      <c r="L14" s="649">
        <f>+'2.11.2'!L15/'2.10.2'!L15/10</f>
        <v>11.239248033905017</v>
      </c>
      <c r="M14" s="649">
        <f>+'2.11.2'!M15/'2.10.2'!M15/10</f>
        <v>19.370500433824311</v>
      </c>
      <c r="N14" s="649">
        <f>+'2.11.2'!N15/'2.10.2'!N15/10</f>
        <v>5.2376204882604682</v>
      </c>
      <c r="O14" s="649">
        <f>+'2.11.2'!O15/'2.10.2'!O15/10</f>
        <v>5.9742925150951445</v>
      </c>
      <c r="P14" s="649">
        <f>+'2.11.2'!P15/'2.10.2'!P15/10</f>
        <v>13.442033877972818</v>
      </c>
      <c r="Q14" s="649">
        <f>+'2.11.2'!Q15/'2.10.2'!Q15/10</f>
        <v>12.130243803761083</v>
      </c>
      <c r="R14" s="649">
        <f>+'2.11.2'!R15/'2.10.2'!R15/10</f>
        <v>13.194603213347667</v>
      </c>
      <c r="S14" s="649">
        <f>+'2.11.2'!S15/'2.10.2'!S15/10</f>
        <v>11.867883750064792</v>
      </c>
      <c r="T14" s="650">
        <f>+'2.11.2'!T15/'2.10.2'!T15/10</f>
        <v>13.748749815353708</v>
      </c>
      <c r="U14" s="651">
        <f>+'2.11.2'!U15/'2.10.2'!U15/10</f>
        <v>7.1520113979816484</v>
      </c>
      <c r="V14" s="658"/>
      <c r="W14" s="652">
        <f>+'2.11.2'!X15/'2.10.2'!X15/10</f>
        <v>19.562194934587843</v>
      </c>
      <c r="X14" s="658"/>
      <c r="Y14" s="659"/>
      <c r="AA14" s="559"/>
      <c r="AB14" s="559"/>
      <c r="AC14" s="559"/>
      <c r="AD14" s="559"/>
      <c r="AE14" s="559"/>
      <c r="AF14" s="559"/>
      <c r="AG14" s="559"/>
      <c r="AH14" s="559"/>
      <c r="AI14" s="559"/>
      <c r="AJ14" s="559"/>
      <c r="AK14" s="559"/>
      <c r="AL14" s="559"/>
      <c r="AM14" s="559"/>
      <c r="AN14" s="661"/>
      <c r="AO14" s="662"/>
      <c r="AP14" s="662"/>
      <c r="AQ14" s="662"/>
      <c r="AS14" s="653" t="s">
        <v>113</v>
      </c>
      <c r="AT14" s="654">
        <v>12.524200063077037</v>
      </c>
      <c r="AU14" s="620"/>
      <c r="AX14" s="657"/>
      <c r="BA14" s="620"/>
      <c r="BC14" s="620"/>
      <c r="BE14" s="620"/>
      <c r="BF14" s="620"/>
      <c r="BG14" s="620"/>
      <c r="BH14" s="620"/>
      <c r="BK14" s="620"/>
      <c r="BL14" s="620"/>
      <c r="BM14" s="620"/>
      <c r="BN14" s="620"/>
      <c r="BO14" s="620"/>
      <c r="BP14" s="620"/>
      <c r="BQ14" s="620"/>
      <c r="BR14" s="620"/>
    </row>
    <row r="15" spans="1:70" s="569" customFormat="1" ht="22.5" customHeight="1">
      <c r="A15" s="559"/>
      <c r="B15" s="572" t="s">
        <v>47</v>
      </c>
      <c r="C15" s="648">
        <f>+'2.11.2'!C16/'2.10.2'!C16/10</f>
        <v>21.546056946684789</v>
      </c>
      <c r="D15" s="649"/>
      <c r="E15" s="649">
        <f>+'2.11.2'!E16/'2.10.2'!E16/10</f>
        <v>18.461135944755064</v>
      </c>
      <c r="F15" s="649">
        <f>+'2.11.2'!F16/'2.10.2'!F16/10</f>
        <v>21.672358749253199</v>
      </c>
      <c r="G15" s="649">
        <f>+'2.11.2'!G16/'2.10.2'!G16/10</f>
        <v>19.131514266243673</v>
      </c>
      <c r="H15" s="649">
        <f>+'2.11.2'!H16/'2.10.2'!H16/10</f>
        <v>19.071556798563634</v>
      </c>
      <c r="I15" s="649">
        <f>+'2.11.2'!I16/'2.10.2'!I16/10</f>
        <v>21.854611951473768</v>
      </c>
      <c r="J15" s="649">
        <f>+'2.11.2'!J16/'2.10.2'!J16/10</f>
        <v>20.057457038223884</v>
      </c>
      <c r="K15" s="649">
        <f>+'2.11.2'!K16/'2.10.2'!K16/10</f>
        <v>21.822956514241973</v>
      </c>
      <c r="L15" s="649">
        <f>+'2.11.2'!L16/'2.10.2'!L16/10</f>
        <v>18.429113664596475</v>
      </c>
      <c r="M15" s="649">
        <f>+'2.11.2'!M16/'2.10.2'!M16/10</f>
        <v>21.548887980261235</v>
      </c>
      <c r="N15" s="649">
        <f>+'2.11.2'!N16/'2.10.2'!N16/10</f>
        <v>7.0621005825979024</v>
      </c>
      <c r="O15" s="649">
        <f>+'2.11.2'!O16/'2.10.2'!O16/10</f>
        <v>6.3431752741641514</v>
      </c>
      <c r="P15" s="649" t="s">
        <v>2282</v>
      </c>
      <c r="Q15" s="649">
        <f>+'2.11.2'!Q16/'2.10.2'!Q16/10</f>
        <v>23.724487412061258</v>
      </c>
      <c r="R15" s="649">
        <f>+'2.11.2'!R16/'2.10.2'!R16/10</f>
        <v>15.398395656589184</v>
      </c>
      <c r="S15" s="649">
        <f>+'2.11.2'!S16/'2.10.2'!S16/10</f>
        <v>12.649907722469649</v>
      </c>
      <c r="T15" s="650">
        <f>+'2.11.2'!T16/'2.10.2'!T16/10</f>
        <v>18.585018973896833</v>
      </c>
      <c r="U15" s="651">
        <f>+'2.11.2'!U16/'2.10.2'!U16/10</f>
        <v>8.1651159602433605</v>
      </c>
      <c r="V15" s="585"/>
      <c r="W15" s="652">
        <f>+'2.11.2'!X16/'2.10.2'!X16/10</f>
        <v>21.816627915468178</v>
      </c>
      <c r="X15" s="585"/>
      <c r="Y15" s="586"/>
      <c r="AA15" s="559"/>
      <c r="AB15" s="559"/>
      <c r="AC15" s="559"/>
      <c r="AD15" s="559"/>
      <c r="AE15" s="559"/>
      <c r="AF15" s="559"/>
      <c r="AG15" s="559"/>
      <c r="AH15" s="559"/>
      <c r="AI15" s="559"/>
      <c r="AJ15" s="559"/>
      <c r="AK15" s="559"/>
      <c r="AL15" s="559"/>
      <c r="AM15" s="559"/>
      <c r="AN15" s="656"/>
      <c r="AS15" s="653" t="s">
        <v>107</v>
      </c>
      <c r="AT15" s="654">
        <v>12.307668039914766</v>
      </c>
      <c r="AU15" s="620"/>
      <c r="AX15" s="657"/>
      <c r="BA15" s="620"/>
      <c r="BC15" s="620"/>
      <c r="BE15" s="620"/>
      <c r="BF15" s="620"/>
      <c r="BG15" s="620"/>
      <c r="BH15" s="620"/>
      <c r="BK15" s="620"/>
      <c r="BL15" s="620"/>
      <c r="BM15" s="620"/>
      <c r="BN15" s="620"/>
      <c r="BO15" s="620"/>
      <c r="BP15" s="620"/>
      <c r="BQ15" s="620"/>
      <c r="BR15" s="620"/>
    </row>
    <row r="16" spans="1:70" s="569" customFormat="1" ht="22.5" customHeight="1">
      <c r="A16" s="559"/>
      <c r="B16" s="572" t="s">
        <v>10</v>
      </c>
      <c r="C16" s="648">
        <f>+'2.11.2'!C17/'2.10.2'!C17/10</f>
        <v>12.257942207137047</v>
      </c>
      <c r="D16" s="649">
        <f>+'2.11.2'!D17/'2.10.2'!D17/10</f>
        <v>20.761977089685793</v>
      </c>
      <c r="E16" s="649">
        <f>+'2.11.2'!E17/'2.10.2'!E17/10</f>
        <v>10.947485682312358</v>
      </c>
      <c r="F16" s="649">
        <f>+'2.11.2'!F17/'2.10.2'!F17/10</f>
        <v>8.4724277475888794</v>
      </c>
      <c r="G16" s="649">
        <f>+'2.11.2'!G17/'2.10.2'!G17/10</f>
        <v>19.687289491983687</v>
      </c>
      <c r="H16" s="649">
        <f>+'2.11.2'!H17/'2.10.2'!H17/10</f>
        <v>9.2839071047996526</v>
      </c>
      <c r="I16" s="649">
        <f>+'2.11.2'!I17/'2.10.2'!I17/10</f>
        <v>12.815118861629255</v>
      </c>
      <c r="J16" s="649">
        <f>+'2.11.2'!J17/'2.10.2'!J17/10</f>
        <v>14.417433125721477</v>
      </c>
      <c r="K16" s="649">
        <f>+'2.11.2'!K17/'2.10.2'!K17/10</f>
        <v>13.540156718313682</v>
      </c>
      <c r="L16" s="649">
        <f>+'2.11.2'!L17/'2.10.2'!L17/10</f>
        <v>10.490266035945083</v>
      </c>
      <c r="M16" s="649">
        <f>+'2.11.2'!M17/'2.10.2'!M17/10</f>
        <v>12.781087715260471</v>
      </c>
      <c r="N16" s="649">
        <f>+'2.11.2'!N17/'2.10.2'!N17/10</f>
        <v>7.1552499032580075</v>
      </c>
      <c r="O16" s="649">
        <f>+'2.11.2'!O17/'2.10.2'!O17/10</f>
        <v>5.4357856301804812</v>
      </c>
      <c r="P16" s="649">
        <f>+'2.11.2'!P17/'2.10.2'!P17/10</f>
        <v>27.947563002201349</v>
      </c>
      <c r="Q16" s="649">
        <f>+'2.11.2'!Q17/'2.10.2'!Q17/10</f>
        <v>9.1014698799614706</v>
      </c>
      <c r="R16" s="649">
        <f>+'2.11.2'!R17/'2.10.2'!R17/10</f>
        <v>10.705128092525813</v>
      </c>
      <c r="S16" s="649">
        <f>+'2.11.2'!S17/'2.10.2'!S17/10</f>
        <v>10.498374502855665</v>
      </c>
      <c r="T16" s="650">
        <f>+'2.11.2'!T17/'2.10.2'!T17/10</f>
        <v>9.9158794138532098</v>
      </c>
      <c r="U16" s="651">
        <f>+'2.11.2'!U17/'2.10.2'!U17/10</f>
        <v>8.4536742817018311</v>
      </c>
      <c r="V16" s="658"/>
      <c r="W16" s="652">
        <f>+'2.11.2'!X17/'2.10.2'!X17/10</f>
        <v>17.869563385950801</v>
      </c>
      <c r="X16" s="658"/>
      <c r="Y16" s="659"/>
      <c r="AA16" s="559"/>
      <c r="AB16" s="559"/>
      <c r="AC16" s="559"/>
      <c r="AD16" s="559"/>
      <c r="AE16" s="559"/>
      <c r="AF16" s="559"/>
      <c r="AG16" s="559"/>
      <c r="AH16" s="559"/>
      <c r="AI16" s="559"/>
      <c r="AJ16" s="559"/>
      <c r="AK16" s="559"/>
      <c r="AL16" s="559"/>
      <c r="AM16" s="559"/>
      <c r="AN16" s="559"/>
      <c r="AO16" s="662"/>
      <c r="AP16" s="662"/>
      <c r="AQ16" s="662"/>
      <c r="AS16" s="653" t="s">
        <v>115</v>
      </c>
      <c r="AT16" s="654">
        <v>12.016124740775272</v>
      </c>
      <c r="AU16" s="620"/>
      <c r="AX16" s="657"/>
      <c r="BA16" s="620"/>
      <c r="BC16" s="620"/>
      <c r="BE16" s="620"/>
      <c r="BF16" s="620"/>
      <c r="BG16" s="620"/>
      <c r="BH16" s="620"/>
      <c r="BK16" s="620"/>
      <c r="BL16" s="620"/>
      <c r="BM16" s="620"/>
      <c r="BN16" s="620"/>
      <c r="BO16" s="620"/>
      <c r="BP16" s="620"/>
      <c r="BQ16" s="620"/>
      <c r="BR16" s="620"/>
    </row>
    <row r="17" spans="1:71" s="569" customFormat="1" ht="22.5" customHeight="1">
      <c r="A17" s="559"/>
      <c r="B17" s="572" t="s">
        <v>11</v>
      </c>
      <c r="C17" s="648">
        <f>+'2.11.2'!C18/'2.10.2'!C18/10</f>
        <v>15.429326280521824</v>
      </c>
      <c r="D17" s="649">
        <f>+'2.11.2'!D18/'2.10.2'!D18/10</f>
        <v>16.165964733850387</v>
      </c>
      <c r="E17" s="649">
        <f>+'2.11.2'!E18/'2.10.2'!E18/10</f>
        <v>11.337714079052908</v>
      </c>
      <c r="F17" s="649">
        <f>+'2.11.2'!F18/'2.10.2'!F18/10</f>
        <v>9.1886635192777426</v>
      </c>
      <c r="G17" s="649">
        <f>+'2.11.2'!G18/'2.10.2'!G18/10</f>
        <v>15.949405095823101</v>
      </c>
      <c r="H17" s="649">
        <f>+'2.11.2'!H18/'2.10.2'!H18/10</f>
        <v>11.896716307202386</v>
      </c>
      <c r="I17" s="649">
        <f>+'2.11.2'!I18/'2.10.2'!I18/10</f>
        <v>13.34592651566399</v>
      </c>
      <c r="J17" s="649">
        <f>+'2.11.2'!J18/'2.10.2'!J18/10</f>
        <v>14.39564557672781</v>
      </c>
      <c r="K17" s="649">
        <f>+'2.11.2'!K18/'2.10.2'!K18/10</f>
        <v>14.195282583292462</v>
      </c>
      <c r="L17" s="649">
        <f>+'2.11.2'!L18/'2.10.2'!L18/10</f>
        <v>8.6222295324738312</v>
      </c>
      <c r="M17" s="649">
        <f>+'2.11.2'!M18/'2.10.2'!M18/10</f>
        <v>15.594795222098039</v>
      </c>
      <c r="N17" s="649">
        <f>+'2.11.2'!N18/'2.10.2'!N18/10</f>
        <v>8.6381010414812849</v>
      </c>
      <c r="O17" s="649">
        <f>+'2.11.2'!O18/'2.10.2'!O18/10</f>
        <v>13.246992091787385</v>
      </c>
      <c r="P17" s="649">
        <f>+'2.11.2'!P18/'2.10.2'!P18/10</f>
        <v>10.9543090995454</v>
      </c>
      <c r="Q17" s="649">
        <f>+'2.11.2'!Q18/'2.10.2'!Q18/10</f>
        <v>9.2007826313603367</v>
      </c>
      <c r="R17" s="649">
        <f>+'2.11.2'!R18/'2.10.2'!R18/10</f>
        <v>12.852869515542087</v>
      </c>
      <c r="S17" s="649">
        <f>+'2.11.2'!S18/'2.10.2'!S18/10</f>
        <v>10.97881658305786</v>
      </c>
      <c r="T17" s="650">
        <f>+'2.11.2'!T18/'2.10.2'!T18/10</f>
        <v>11.857471194758993</v>
      </c>
      <c r="U17" s="651">
        <f>+'2.11.2'!U18/'2.10.2'!U18/10</f>
        <v>10.876098111552237</v>
      </c>
      <c r="V17" s="585"/>
      <c r="W17" s="652">
        <f>+'2.11.2'!X18/'2.10.2'!X18/10</f>
        <v>15.868797522261008</v>
      </c>
      <c r="X17" s="585"/>
      <c r="Y17" s="586"/>
      <c r="AA17" s="559"/>
      <c r="AB17" s="559"/>
      <c r="AC17" s="559"/>
      <c r="AD17" s="559"/>
      <c r="AE17" s="559"/>
      <c r="AF17" s="559"/>
      <c r="AG17" s="559"/>
      <c r="AH17" s="559"/>
      <c r="AI17" s="559"/>
      <c r="AJ17" s="559"/>
      <c r="AK17" s="559"/>
      <c r="AL17" s="559"/>
      <c r="AM17" s="559"/>
      <c r="AN17" s="656"/>
      <c r="AO17" s="662"/>
      <c r="AP17" s="662"/>
      <c r="AQ17" s="662"/>
      <c r="AS17" s="653" t="s">
        <v>114</v>
      </c>
      <c r="AT17" s="654">
        <v>11.176547631122862</v>
      </c>
      <c r="AU17" s="620"/>
      <c r="AX17" s="657"/>
      <c r="BA17" s="620"/>
      <c r="BC17" s="620"/>
      <c r="BE17" s="620"/>
      <c r="BF17" s="620"/>
      <c r="BG17" s="620"/>
      <c r="BH17" s="620"/>
      <c r="BK17" s="620"/>
      <c r="BL17" s="620"/>
      <c r="BM17" s="620"/>
      <c r="BN17" s="620"/>
      <c r="BO17" s="620"/>
      <c r="BP17" s="620"/>
      <c r="BQ17" s="620"/>
      <c r="BR17" s="620"/>
    </row>
    <row r="18" spans="1:71" s="569" customFormat="1" ht="22.5" customHeight="1">
      <c r="A18" s="559"/>
      <c r="B18" s="572" t="s">
        <v>12</v>
      </c>
      <c r="C18" s="648">
        <f>+'2.11.2'!C19/'2.10.2'!C19/10</f>
        <v>15.270526963937092</v>
      </c>
      <c r="D18" s="649" t="s">
        <v>2282</v>
      </c>
      <c r="E18" s="649">
        <f>+'2.11.2'!E19/'2.10.2'!E19/10</f>
        <v>13.988556189468053</v>
      </c>
      <c r="F18" s="649">
        <f>+'2.11.2'!F19/'2.10.2'!F19/10</f>
        <v>8.2279990350130667</v>
      </c>
      <c r="G18" s="649">
        <f>+'2.11.2'!G19/'2.10.2'!G19/10</f>
        <v>16.319293691210088</v>
      </c>
      <c r="H18" s="649">
        <f>+'2.11.2'!H19/'2.10.2'!H19/10</f>
        <v>12.087213314125242</v>
      </c>
      <c r="I18" s="649">
        <f>+'2.11.2'!I19/'2.10.2'!I19/10</f>
        <v>13.386586975620631</v>
      </c>
      <c r="J18" s="649">
        <f>+'2.11.2'!J19/'2.10.2'!J19/10</f>
        <v>13.043089464207673</v>
      </c>
      <c r="K18" s="649">
        <f>+'2.11.2'!K19/'2.10.2'!K19/10</f>
        <v>14.210244125437285</v>
      </c>
      <c r="L18" s="649">
        <f>+'2.11.2'!L19/'2.10.2'!L19/10</f>
        <v>12.170688742916971</v>
      </c>
      <c r="M18" s="649">
        <f>+'2.11.2'!M19/'2.10.2'!M19/10</f>
        <v>11.492152922578452</v>
      </c>
      <c r="N18" s="649">
        <f>+'2.11.2'!N19/'2.10.2'!N19/10</f>
        <v>6.6548612525329727</v>
      </c>
      <c r="O18" s="649">
        <f>+'2.11.2'!O19/'2.10.2'!O19/10</f>
        <v>6.2846567298839329</v>
      </c>
      <c r="P18" s="649">
        <f>+'2.11.2'!P19/'2.10.2'!P19/10</f>
        <v>11.943964285431905</v>
      </c>
      <c r="Q18" s="649">
        <f>+'2.11.2'!Q19/'2.10.2'!Q19/10</f>
        <v>10.536181322605852</v>
      </c>
      <c r="R18" s="649">
        <f>+'2.11.2'!R19/'2.10.2'!R19/10</f>
        <v>11.335993166213136</v>
      </c>
      <c r="S18" s="649">
        <f>+'2.11.2'!S19/'2.10.2'!S19/10</f>
        <v>11.811156886443339</v>
      </c>
      <c r="T18" s="650">
        <f>+'2.11.2'!T19/'2.10.2'!T19/10</f>
        <v>10.635753929631875</v>
      </c>
      <c r="U18" s="651">
        <f>+'2.11.2'!U19/'2.10.2'!U19/10</f>
        <v>9.3066674524325528</v>
      </c>
      <c r="V18" s="658"/>
      <c r="W18" s="652">
        <f>+'2.11.2'!X19/'2.10.2'!X19/10</f>
        <v>16.472048219551635</v>
      </c>
      <c r="X18" s="658"/>
      <c r="Y18" s="659"/>
      <c r="AA18" s="559"/>
      <c r="AB18" s="559"/>
      <c r="AC18" s="559"/>
      <c r="AD18" s="559"/>
      <c r="AE18" s="559"/>
      <c r="AF18" s="559"/>
      <c r="AG18" s="559"/>
      <c r="AH18" s="559"/>
      <c r="AI18" s="559"/>
      <c r="AJ18" s="559"/>
      <c r="AK18" s="559"/>
      <c r="AL18" s="559"/>
      <c r="AM18" s="559"/>
      <c r="AN18" s="656"/>
      <c r="AO18" s="662"/>
      <c r="AP18" s="662"/>
      <c r="AQ18" s="662"/>
      <c r="AS18" s="653" t="s">
        <v>111</v>
      </c>
      <c r="AT18" s="654">
        <v>10.412103498104837</v>
      </c>
      <c r="AU18" s="620"/>
      <c r="AX18" s="657"/>
      <c r="BA18" s="620"/>
      <c r="BC18" s="620"/>
      <c r="BE18" s="620"/>
      <c r="BF18" s="620"/>
      <c r="BG18" s="620"/>
      <c r="BH18" s="620"/>
      <c r="BK18" s="620"/>
      <c r="BL18" s="620"/>
      <c r="BM18" s="620"/>
      <c r="BN18" s="620"/>
      <c r="BO18" s="620"/>
      <c r="BP18" s="620"/>
      <c r="BQ18" s="620"/>
      <c r="BR18" s="620"/>
    </row>
    <row r="19" spans="1:71" s="569" customFormat="1" ht="22.5" customHeight="1">
      <c r="A19" s="559"/>
      <c r="B19" s="572" t="s">
        <v>13</v>
      </c>
      <c r="C19" s="648">
        <f>+'2.11.2'!C20/'2.10.2'!C20/10</f>
        <v>18.088655105032821</v>
      </c>
      <c r="D19" s="649"/>
      <c r="E19" s="649">
        <f>+'2.11.2'!E20/'2.10.2'!E20/10</f>
        <v>15.162734216304205</v>
      </c>
      <c r="F19" s="649">
        <f>+'2.11.2'!F20/'2.10.2'!F20/10</f>
        <v>12.581981272036051</v>
      </c>
      <c r="G19" s="649">
        <f>+'2.11.2'!G20/'2.10.2'!G20/10</f>
        <v>24.964870283732232</v>
      </c>
      <c r="H19" s="649">
        <f>+'2.11.2'!H20/'2.10.2'!H20/10</f>
        <v>16.124541166501086</v>
      </c>
      <c r="I19" s="649">
        <f>+'2.11.2'!I20/'2.10.2'!I20/10</f>
        <v>18.588630675063925</v>
      </c>
      <c r="J19" s="649">
        <f>+'2.11.2'!J20/'2.10.2'!J20/10</f>
        <v>17.05937967091393</v>
      </c>
      <c r="K19" s="649">
        <f>+'2.11.2'!K20/'2.10.2'!K20/10</f>
        <v>19.060755871871372</v>
      </c>
      <c r="L19" s="649">
        <f>+'2.11.2'!L20/'2.10.2'!L20/10</f>
        <v>16.478159494144268</v>
      </c>
      <c r="M19" s="649">
        <f>+'2.11.2'!M20/'2.10.2'!M20/10</f>
        <v>15.238102975533957</v>
      </c>
      <c r="N19" s="649">
        <f>+'2.11.2'!N20/'2.10.2'!N20/10</f>
        <v>13.631606106380337</v>
      </c>
      <c r="O19" s="649">
        <f>+'2.11.2'!O20/'2.10.2'!O20/10</f>
        <v>13.704031271244327</v>
      </c>
      <c r="P19" s="649">
        <f>+'2.11.2'!P20/'2.10.2'!P20/10</f>
        <v>14.877722776043754</v>
      </c>
      <c r="Q19" s="649">
        <f>+'2.11.2'!Q20/'2.10.2'!Q20/10</f>
        <v>14.80983577215385</v>
      </c>
      <c r="R19" s="649">
        <f>+'2.11.2'!R20/'2.10.2'!R20/10</f>
        <v>13.79157134107054</v>
      </c>
      <c r="S19" s="649">
        <f>+'2.11.2'!S20/'2.10.2'!S20/10</f>
        <v>10.473589278400876</v>
      </c>
      <c r="T19" s="650">
        <f>+'2.11.2'!T20/'2.10.2'!T20/10</f>
        <v>15.094877018629262</v>
      </c>
      <c r="U19" s="651">
        <f>+'2.11.2'!U20/'2.10.2'!U20/10</f>
        <v>15.663298325403503</v>
      </c>
      <c r="V19" s="585"/>
      <c r="W19" s="652">
        <f>+'2.11.2'!X20/'2.10.2'!X20/10</f>
        <v>17.296364435722687</v>
      </c>
      <c r="X19" s="585"/>
      <c r="Y19" s="586"/>
      <c r="AA19" s="559"/>
      <c r="AB19" s="559"/>
      <c r="AC19" s="559"/>
      <c r="AD19" s="559"/>
      <c r="AE19" s="559"/>
      <c r="AF19" s="559"/>
      <c r="AG19" s="559"/>
      <c r="AH19" s="559"/>
      <c r="AI19" s="559"/>
      <c r="AJ19" s="559"/>
      <c r="AK19" s="559"/>
      <c r="AL19" s="559"/>
      <c r="AM19" s="559"/>
      <c r="AN19" s="656"/>
      <c r="AO19" s="662"/>
      <c r="AP19" s="662"/>
      <c r="AQ19" s="662"/>
      <c r="AS19" s="653" t="s">
        <v>112</v>
      </c>
      <c r="AT19" s="654">
        <v>8.794653962606624</v>
      </c>
      <c r="AU19" s="620"/>
      <c r="AX19" s="657"/>
      <c r="BA19" s="620"/>
      <c r="BC19" s="620"/>
      <c r="BE19" s="620"/>
      <c r="BF19" s="620"/>
      <c r="BG19" s="620"/>
      <c r="BH19" s="620"/>
      <c r="BK19" s="620"/>
      <c r="BL19" s="620"/>
      <c r="BM19" s="620"/>
      <c r="BN19" s="620"/>
      <c r="BO19" s="620"/>
      <c r="BP19" s="620"/>
      <c r="BQ19" s="620"/>
      <c r="BR19" s="620"/>
      <c r="BS19" s="622"/>
    </row>
    <row r="20" spans="1:71" s="569" customFormat="1" ht="22.5" customHeight="1">
      <c r="A20" s="559"/>
      <c r="B20" s="572" t="s">
        <v>14</v>
      </c>
      <c r="C20" s="648">
        <f>+'2.11.2'!C21/'2.10.2'!C21/10</f>
        <v>22.453392415649098</v>
      </c>
      <c r="D20" s="649">
        <f>+'2.11.2'!D21/'2.10.2'!D21/10</f>
        <v>21.057081300123723</v>
      </c>
      <c r="E20" s="649">
        <f>+'2.11.2'!E21/'2.10.2'!E21/10</f>
        <v>24.47791707978865</v>
      </c>
      <c r="F20" s="649">
        <f>+'2.11.2'!F21/'2.10.2'!F21/10</f>
        <v>17.783073874524252</v>
      </c>
      <c r="G20" s="649">
        <f>+'2.11.2'!G21/'2.10.2'!G21/10</f>
        <v>23.776922555848284</v>
      </c>
      <c r="H20" s="649">
        <f>+'2.11.2'!H21/'2.10.2'!H21/10</f>
        <v>25.619686367995406</v>
      </c>
      <c r="I20" s="649">
        <f>+'2.11.2'!I21/'2.10.2'!I21/10</f>
        <v>18.804165359884593</v>
      </c>
      <c r="J20" s="649">
        <f>+'2.11.2'!J21/'2.10.2'!J21/10</f>
        <v>23.750604093406871</v>
      </c>
      <c r="K20" s="649">
        <f>+'2.11.2'!K21/'2.10.2'!K21/10</f>
        <v>24.711527405475977</v>
      </c>
      <c r="L20" s="649">
        <f>+'2.11.2'!L21/'2.10.2'!L21/10</f>
        <v>22.22753342403778</v>
      </c>
      <c r="M20" s="649">
        <f>+'2.11.2'!M21/'2.10.2'!M21/10</f>
        <v>20.931058936988304</v>
      </c>
      <c r="N20" s="649">
        <f>+'2.11.2'!N21/'2.10.2'!N21/10</f>
        <v>22.725156820297549</v>
      </c>
      <c r="O20" s="649">
        <f>+'2.11.2'!O21/'2.10.2'!O21/10</f>
        <v>22.770445559293698</v>
      </c>
      <c r="P20" s="649">
        <f>+'2.11.2'!P21/'2.10.2'!P21/10</f>
        <v>23.95713404502964</v>
      </c>
      <c r="Q20" s="649">
        <f>+'2.11.2'!Q21/'2.10.2'!Q21/10</f>
        <v>24.071676136291128</v>
      </c>
      <c r="R20" s="649">
        <f>+'2.11.2'!R21/'2.10.2'!R21/10</f>
        <v>16.186876130025841</v>
      </c>
      <c r="S20" s="649">
        <f>+'2.11.2'!S21/'2.10.2'!S21/10</f>
        <v>17.006628016438498</v>
      </c>
      <c r="T20" s="650">
        <f>+'2.11.2'!T21/'2.10.2'!T21/10</f>
        <v>16.276881330166542</v>
      </c>
      <c r="U20" s="651">
        <f>+'2.11.2'!U21/'2.10.2'!U21/10</f>
        <v>21.730683211167054</v>
      </c>
      <c r="V20" s="658"/>
      <c r="W20" s="652">
        <f>+'2.11.2'!X21/'2.10.2'!X21/10</f>
        <v>22.193240548496362</v>
      </c>
      <c r="X20" s="658"/>
      <c r="Y20" s="6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59"/>
      <c r="AL20" s="559"/>
      <c r="AM20" s="559"/>
      <c r="AN20" s="656"/>
      <c r="AO20" s="662"/>
      <c r="AP20" s="662"/>
      <c r="AQ20" s="662"/>
      <c r="AS20" s="653" t="s">
        <v>102</v>
      </c>
      <c r="AT20" s="654">
        <v>8.1566055978910406</v>
      </c>
      <c r="AU20" s="620"/>
      <c r="AX20" s="657"/>
      <c r="BA20" s="620"/>
      <c r="BC20" s="620"/>
      <c r="BE20" s="620"/>
      <c r="BF20" s="620"/>
      <c r="BG20" s="620"/>
      <c r="BH20" s="620"/>
      <c r="BK20" s="620"/>
      <c r="BL20" s="620"/>
      <c r="BM20" s="620"/>
      <c r="BN20" s="620"/>
      <c r="BO20" s="620"/>
      <c r="BP20" s="620"/>
      <c r="BQ20" s="620"/>
      <c r="BR20" s="620"/>
    </row>
    <row r="21" spans="1:71" s="569" customFormat="1" ht="22.5" customHeight="1">
      <c r="A21" s="559"/>
      <c r="B21" s="572" t="s">
        <v>15</v>
      </c>
      <c r="C21" s="648">
        <f>+'2.11.2'!C22/'2.10.2'!C22/10</f>
        <v>17.019697486870051</v>
      </c>
      <c r="D21" s="649"/>
      <c r="E21" s="649">
        <f>+'2.11.2'!E22/'2.10.2'!E22/10</f>
        <v>10.933482512690102</v>
      </c>
      <c r="F21" s="649">
        <f>+'2.11.2'!F22/'2.10.2'!F22/10</f>
        <v>15.009864235277721</v>
      </c>
      <c r="G21" s="649">
        <f>+'2.11.2'!G22/'2.10.2'!G22/10</f>
        <v>18.153796541928514</v>
      </c>
      <c r="H21" s="649">
        <f>+'2.11.2'!H22/'2.10.2'!H22/10</f>
        <v>11.066062523296784</v>
      </c>
      <c r="I21" s="649">
        <f>+'2.11.2'!I22/'2.10.2'!I22/10</f>
        <v>20.7618079271111</v>
      </c>
      <c r="J21" s="649">
        <f>+'2.11.2'!J22/'2.10.2'!J22/10</f>
        <v>15.61452232585872</v>
      </c>
      <c r="K21" s="649">
        <f>+'2.11.2'!K22/'2.10.2'!K22/10</f>
        <v>18.512710961457238</v>
      </c>
      <c r="L21" s="649">
        <f>+'2.11.2'!L22/'2.10.2'!L22/10</f>
        <v>15.711017965988358</v>
      </c>
      <c r="M21" s="649">
        <f>+'2.11.2'!M22/'2.10.2'!M22/10</f>
        <v>17.542938092210655</v>
      </c>
      <c r="N21" s="649">
        <f>+'2.11.2'!N22/'2.10.2'!N22/10</f>
        <v>9.1263664445443791</v>
      </c>
      <c r="O21" s="649">
        <f>+'2.11.2'!O22/'2.10.2'!O22/10</f>
        <v>6.6411976747972075</v>
      </c>
      <c r="P21" s="649">
        <f>+'2.11.2'!P22/'2.10.2'!P22/10</f>
        <v>19.030039341315401</v>
      </c>
      <c r="Q21" s="649">
        <f>+'2.11.2'!Q22/'2.10.2'!Q22/10</f>
        <v>20.021331937709153</v>
      </c>
      <c r="R21" s="649">
        <f>+'2.11.2'!R22/'2.10.2'!R22/10</f>
        <v>14.072103896577957</v>
      </c>
      <c r="S21" s="649">
        <f>+'2.11.2'!S22/'2.10.2'!S22/10</f>
        <v>15.55911348243823</v>
      </c>
      <c r="T21" s="650">
        <f>+'2.11.2'!T22/'2.10.2'!T22/10</f>
        <v>15.194623863601795</v>
      </c>
      <c r="U21" s="651">
        <f>+'2.11.2'!U22/'2.10.2'!U22/10</f>
        <v>6.8200994152459389</v>
      </c>
      <c r="V21" s="585"/>
      <c r="W21" s="652">
        <f>+'2.11.2'!X22/'2.10.2'!X22/10</f>
        <v>18.010894637472777</v>
      </c>
      <c r="X21" s="585"/>
      <c r="Y21" s="586"/>
      <c r="AA21" s="559"/>
      <c r="AB21" s="559"/>
      <c r="AC21" s="559"/>
      <c r="AD21" s="559"/>
      <c r="AE21" s="559"/>
      <c r="AF21" s="559"/>
      <c r="AG21" s="559"/>
      <c r="AH21" s="559"/>
      <c r="AI21" s="559"/>
      <c r="AJ21" s="559"/>
      <c r="AK21" s="559"/>
      <c r="AL21" s="559"/>
      <c r="AM21" s="559"/>
      <c r="AN21" s="656"/>
      <c r="AO21" s="662"/>
      <c r="AP21" s="662"/>
      <c r="AQ21" s="662"/>
      <c r="AS21" s="653" t="s">
        <v>109</v>
      </c>
      <c r="AT21" s="654">
        <v>6.7280829503349109</v>
      </c>
      <c r="AU21" s="620"/>
      <c r="AX21" s="657"/>
      <c r="BA21" s="620"/>
      <c r="BC21" s="620"/>
      <c r="BE21" s="620"/>
      <c r="BF21" s="620"/>
      <c r="BG21" s="620"/>
      <c r="BH21" s="620"/>
      <c r="BK21" s="620"/>
      <c r="BL21" s="620"/>
      <c r="BM21" s="620"/>
      <c r="BN21" s="620"/>
      <c r="BO21" s="620"/>
      <c r="BP21" s="620"/>
      <c r="BQ21" s="620"/>
      <c r="BR21" s="620"/>
    </row>
    <row r="22" spans="1:71" s="569" customFormat="1" ht="22.5" customHeight="1">
      <c r="A22" s="559"/>
      <c r="B22" s="572" t="s">
        <v>16</v>
      </c>
      <c r="C22" s="648">
        <f>+'2.11.2'!C23/'2.10.2'!C23/10</f>
        <v>23.408686618910473</v>
      </c>
      <c r="D22" s="649"/>
      <c r="E22" s="649">
        <f>+'2.11.2'!E23/'2.10.2'!E23/10</f>
        <v>18.73311005155319</v>
      </c>
      <c r="F22" s="649">
        <f>+'2.11.2'!F23/'2.10.2'!F23/10</f>
        <v>25.681519705412171</v>
      </c>
      <c r="G22" s="649">
        <f>+'2.11.2'!G23/'2.10.2'!G23/10</f>
        <v>18.266357944161847</v>
      </c>
      <c r="H22" s="649">
        <f>+'2.11.2'!H23/'2.10.2'!H23/10</f>
        <v>20.628557873826924</v>
      </c>
      <c r="I22" s="649">
        <f>+'2.11.2'!I23/'2.10.2'!I23/10</f>
        <v>14.22053910809311</v>
      </c>
      <c r="J22" s="649">
        <f>+'2.11.2'!J23/'2.10.2'!J23/10</f>
        <v>22.471293512649602</v>
      </c>
      <c r="K22" s="649">
        <f>+'2.11.2'!K23/'2.10.2'!K23/10</f>
        <v>22.420895392095964</v>
      </c>
      <c r="L22" s="649">
        <f>+'2.11.2'!L23/'2.10.2'!L23/10</f>
        <v>15.454443604094887</v>
      </c>
      <c r="M22" s="649">
        <f>+'2.11.2'!M23/'2.10.2'!M23/10</f>
        <v>23.390181516103123</v>
      </c>
      <c r="N22" s="649">
        <f>+'2.11.2'!N23/'2.10.2'!N23/10</f>
        <v>20.476805736120067</v>
      </c>
      <c r="O22" s="649">
        <f>+'2.11.2'!O23/'2.10.2'!O23/10</f>
        <v>6.0770427042274555</v>
      </c>
      <c r="P22" s="649"/>
      <c r="Q22" s="649">
        <f>+'2.11.2'!Q23/'2.10.2'!Q23/10</f>
        <v>23.627780020711903</v>
      </c>
      <c r="R22" s="649">
        <f>+'2.11.2'!R23/'2.10.2'!R23/10</f>
        <v>15.115767315798257</v>
      </c>
      <c r="S22" s="649">
        <f>+'2.11.2'!S23/'2.10.2'!S23/10</f>
        <v>14.527601727300212</v>
      </c>
      <c r="T22" s="650">
        <f>+'2.11.2'!T23/'2.10.2'!T23/10</f>
        <v>18.44178308840965</v>
      </c>
      <c r="U22" s="651">
        <f>+'2.11.2'!U23/'2.10.2'!U23/10</f>
        <v>6.568110197979129</v>
      </c>
      <c r="V22" s="658"/>
      <c r="W22" s="652">
        <f>+'2.11.2'!X23/'2.10.2'!X23/10</f>
        <v>21.583649319054341</v>
      </c>
      <c r="X22" s="658"/>
      <c r="Y22" s="659"/>
      <c r="AA22" s="559"/>
      <c r="AB22" s="559"/>
      <c r="AC22" s="559"/>
      <c r="AD22" s="559"/>
      <c r="AE22" s="559"/>
      <c r="AF22" s="559"/>
      <c r="AG22" s="559"/>
      <c r="AH22" s="559"/>
      <c r="AI22" s="559"/>
      <c r="AJ22" s="559"/>
      <c r="AK22" s="559"/>
      <c r="AL22" s="559"/>
      <c r="AM22" s="559"/>
      <c r="AN22" s="656"/>
      <c r="AO22" s="662"/>
      <c r="AP22" s="662"/>
      <c r="AQ22" s="662"/>
      <c r="AS22" s="653" t="s">
        <v>110</v>
      </c>
      <c r="AT22" s="654">
        <v>6.4467501473302136</v>
      </c>
      <c r="AU22" s="620"/>
      <c r="AV22" s="657"/>
      <c r="AW22" s="130"/>
      <c r="AX22" s="130"/>
      <c r="AZ22" s="620"/>
      <c r="BA22" s="620"/>
      <c r="BB22" s="620"/>
      <c r="BC22" s="620"/>
      <c r="BD22" s="620"/>
      <c r="BE22" s="620"/>
      <c r="BF22" s="620"/>
      <c r="BG22" s="620"/>
      <c r="BH22" s="620"/>
      <c r="BK22" s="620"/>
      <c r="BL22" s="620"/>
      <c r="BN22" s="620"/>
      <c r="BO22" s="620"/>
      <c r="BP22" s="620"/>
      <c r="BQ22" s="620"/>
      <c r="BR22" s="620"/>
    </row>
    <row r="23" spans="1:71" s="569" customFormat="1" ht="22.5" customHeight="1">
      <c r="A23" s="559"/>
      <c r="B23" s="572" t="s">
        <v>17</v>
      </c>
      <c r="C23" s="648">
        <f>+'2.11.2'!C24/'2.10.2'!C24/10</f>
        <v>14.438298806865149</v>
      </c>
      <c r="D23" s="649">
        <f>+'2.11.2'!D24/'2.10.2'!D24/10</f>
        <v>14.294477684448756</v>
      </c>
      <c r="E23" s="649">
        <f>+'2.11.2'!E24/'2.10.2'!E24/10</f>
        <v>9.8580055186148581</v>
      </c>
      <c r="F23" s="649">
        <f>+'2.11.2'!F24/'2.10.2'!F24/10</f>
        <v>5.1222785494187493</v>
      </c>
      <c r="G23" s="649">
        <f>+'2.11.2'!G24/'2.10.2'!G24/10</f>
        <v>18.15299457845401</v>
      </c>
      <c r="H23" s="649">
        <f>+'2.11.2'!H24/'2.10.2'!H24/10</f>
        <v>11.565876368980964</v>
      </c>
      <c r="I23" s="649">
        <f>+'2.11.2'!I24/'2.10.2'!I24/10</f>
        <v>14.114816378367498</v>
      </c>
      <c r="J23" s="649">
        <f>+'2.11.2'!J24/'2.10.2'!J24/10</f>
        <v>14.937878948669143</v>
      </c>
      <c r="K23" s="649">
        <f>+'2.11.2'!K24/'2.10.2'!K24/10</f>
        <v>16.219740638260223</v>
      </c>
      <c r="L23" s="649">
        <f>+'2.11.2'!L24/'2.10.2'!L24/10</f>
        <v>9.1230491391944746</v>
      </c>
      <c r="M23" s="649">
        <f>+'2.11.2'!M24/'2.10.2'!M24/10</f>
        <v>17.257544931033546</v>
      </c>
      <c r="N23" s="649">
        <f>+'2.11.2'!N24/'2.10.2'!N24/10</f>
        <v>6.5782091786207149</v>
      </c>
      <c r="O23" s="649">
        <f>+'2.11.2'!O24/'2.10.2'!O24/10</f>
        <v>7.9414984130202271</v>
      </c>
      <c r="P23" s="649">
        <f>+'2.11.2'!P24/'2.10.2'!P24/10</f>
        <v>6.4087633461591711</v>
      </c>
      <c r="Q23" s="649">
        <f>+'2.11.2'!Q24/'2.10.2'!Q24/10</f>
        <v>7.5008847527739633</v>
      </c>
      <c r="R23" s="649">
        <f>+'2.11.2'!R24/'2.10.2'!R24/10</f>
        <v>14.038742576863319</v>
      </c>
      <c r="S23" s="649">
        <f>+'2.11.2'!S24/'2.10.2'!S24/10</f>
        <v>6.4427515165720193</v>
      </c>
      <c r="T23" s="650">
        <f>+'2.11.2'!T24/'2.10.2'!T24/10</f>
        <v>9.8316653338039757</v>
      </c>
      <c r="U23" s="651">
        <f>+'2.11.2'!U24/'2.10.2'!U24/10</f>
        <v>8.2340129882970796</v>
      </c>
      <c r="V23" s="585"/>
      <c r="W23" s="652">
        <f>+'2.11.2'!X24/'2.10.2'!X24/10</f>
        <v>19.586463895428942</v>
      </c>
      <c r="X23" s="585"/>
      <c r="Y23" s="586"/>
      <c r="AA23" s="559"/>
      <c r="AB23" s="559"/>
      <c r="AC23" s="559"/>
      <c r="AD23" s="559"/>
      <c r="AE23" s="559"/>
      <c r="AF23" s="559"/>
      <c r="AG23" s="559"/>
      <c r="AH23" s="559"/>
      <c r="AI23" s="559"/>
      <c r="AJ23" s="559"/>
      <c r="AK23" s="559"/>
      <c r="AL23" s="559"/>
      <c r="AM23" s="559"/>
      <c r="AN23" s="656"/>
      <c r="AO23" s="662"/>
      <c r="AP23" s="662"/>
      <c r="AQ23" s="662"/>
      <c r="AT23" s="620"/>
      <c r="AU23" s="620"/>
      <c r="AV23" s="657"/>
      <c r="AW23" s="657"/>
      <c r="AX23" s="657"/>
      <c r="AY23" s="657"/>
      <c r="AZ23" s="620"/>
      <c r="BA23" s="620"/>
      <c r="BB23" s="620"/>
      <c r="BC23" s="620"/>
      <c r="BD23" s="620"/>
      <c r="BE23" s="620"/>
      <c r="BF23" s="620"/>
      <c r="BG23" s="620"/>
      <c r="BH23" s="620"/>
      <c r="BK23" s="620"/>
      <c r="BL23" s="620"/>
      <c r="BN23" s="620"/>
      <c r="BO23" s="620"/>
      <c r="BP23" s="620"/>
      <c r="BQ23" s="620"/>
      <c r="BR23" s="620"/>
    </row>
    <row r="24" spans="1:71" s="569" customFormat="1" ht="22.5" customHeight="1">
      <c r="A24" s="559"/>
      <c r="B24" s="572" t="s">
        <v>18</v>
      </c>
      <c r="C24" s="648">
        <f>+'2.11.2'!C25/'2.10.2'!C25/10</f>
        <v>19.950609411529577</v>
      </c>
      <c r="D24" s="649">
        <f>+'2.11.2'!D25/'2.10.2'!D25/10</f>
        <v>16.100241547455177</v>
      </c>
      <c r="E24" s="649">
        <f>+'2.11.2'!E25/'2.10.2'!E25/10</f>
        <v>21.570763124863547</v>
      </c>
      <c r="F24" s="649">
        <f>+'2.11.2'!F25/'2.10.2'!F25/10</f>
        <v>11.265062204425814</v>
      </c>
      <c r="G24" s="649">
        <f>+'2.11.2'!G25/'2.10.2'!G25/10</f>
        <v>13.683803990586208</v>
      </c>
      <c r="H24" s="649">
        <f>+'2.11.2'!H25/'2.10.2'!H25/10</f>
        <v>19.518287918501663</v>
      </c>
      <c r="I24" s="649">
        <f>+'2.11.2'!I25/'2.10.2'!I25/10</f>
        <v>23.410197412697908</v>
      </c>
      <c r="J24" s="649">
        <f>+'2.11.2'!J25/'2.10.2'!J25/10</f>
        <v>20.43126386975166</v>
      </c>
      <c r="K24" s="649">
        <f>+'2.11.2'!K25/'2.10.2'!K25/10</f>
        <v>22.071240904566235</v>
      </c>
      <c r="L24" s="649">
        <f>+'2.11.2'!L25/'2.10.2'!L25/10</f>
        <v>16.244653703098543</v>
      </c>
      <c r="M24" s="649">
        <f>+'2.11.2'!M25/'2.10.2'!M25/10</f>
        <v>20.867363328726679</v>
      </c>
      <c r="N24" s="649">
        <f>+'2.11.2'!N25/'2.10.2'!N25/10</f>
        <v>9.3686090973806007</v>
      </c>
      <c r="O24" s="649">
        <f>+'2.11.2'!O25/'2.10.2'!O25/10</f>
        <v>7.7279811986613085</v>
      </c>
      <c r="P24" s="649">
        <f>+'2.11.2'!P25/'2.10.2'!P25/10</f>
        <v>21.393852594556964</v>
      </c>
      <c r="Q24" s="649">
        <f>+'2.11.2'!Q25/'2.10.2'!Q25/10</f>
        <v>9.4928089618230267</v>
      </c>
      <c r="R24" s="649">
        <f>+'2.11.2'!R25/'2.10.2'!R25/10</f>
        <v>14.872956380193617</v>
      </c>
      <c r="S24" s="649">
        <f>+'2.11.2'!S25/'2.10.2'!S25/10</f>
        <v>15.58332155544305</v>
      </c>
      <c r="T24" s="650">
        <f>+'2.11.2'!T25/'2.10.2'!T25/10</f>
        <v>19.229933747424248</v>
      </c>
      <c r="U24" s="651">
        <f>+'2.11.2'!U25/'2.10.2'!U25/10</f>
        <v>10.665540837845423</v>
      </c>
      <c r="V24" s="658"/>
      <c r="W24" s="652">
        <f>+'2.11.2'!X25/'2.10.2'!X25/10</f>
        <v>16.770992795783247</v>
      </c>
      <c r="X24" s="658"/>
      <c r="Y24" s="659"/>
      <c r="AN24" s="664"/>
      <c r="AT24" s="620"/>
      <c r="AU24" s="620"/>
      <c r="AV24" s="620"/>
      <c r="AW24" s="620"/>
      <c r="AX24" s="620"/>
      <c r="AY24" s="620"/>
      <c r="AZ24" s="620"/>
      <c r="BA24" s="620"/>
      <c r="BB24" s="620"/>
      <c r="BC24" s="620"/>
      <c r="BD24" s="620"/>
      <c r="BE24" s="620"/>
      <c r="BF24" s="620"/>
      <c r="BG24" s="620"/>
      <c r="BH24" s="620"/>
    </row>
    <row r="25" spans="1:71" s="569" customFormat="1" ht="22.5" customHeight="1">
      <c r="A25" s="559"/>
      <c r="B25" s="572" t="s">
        <v>71</v>
      </c>
      <c r="C25" s="648">
        <f>+'2.11.2'!C26/'2.10.2'!C26/10</f>
        <v>28.781038196528669</v>
      </c>
      <c r="D25" s="649">
        <f>+'2.11.2'!D26/'2.10.2'!D26/10</f>
        <v>25.083057271244506</v>
      </c>
      <c r="E25" s="649">
        <f>+'2.11.2'!E26/'2.10.2'!E26/10</f>
        <v>19.294599869321068</v>
      </c>
      <c r="F25" s="649">
        <f>+'2.11.2'!F26/'2.10.2'!F26/10</f>
        <v>14.150290353080702</v>
      </c>
      <c r="G25" s="649">
        <f>+'2.11.2'!G26/'2.10.2'!G26/10</f>
        <v>17.835836714172753</v>
      </c>
      <c r="H25" s="649">
        <f>+'2.11.2'!H26/'2.10.2'!H26/10</f>
        <v>20.473668963667574</v>
      </c>
      <c r="I25" s="649">
        <f>+'2.11.2'!I26/'2.10.2'!I26/10</f>
        <v>16.984371768921072</v>
      </c>
      <c r="J25" s="649">
        <f>+'2.11.2'!J26/'2.10.2'!J26/10</f>
        <v>22.581948162129272</v>
      </c>
      <c r="K25" s="649">
        <f>+'2.11.2'!K26/'2.10.2'!K26/10</f>
        <v>21.806506704560679</v>
      </c>
      <c r="L25" s="649">
        <f>+'2.11.2'!L26/'2.10.2'!L26/10</f>
        <v>20.924325794682041</v>
      </c>
      <c r="M25" s="649">
        <f>+'2.11.2'!M26/'2.10.2'!M26/10</f>
        <v>20.549408523227669</v>
      </c>
      <c r="N25" s="649">
        <f>+'2.11.2'!N26/'2.10.2'!N26/10</f>
        <v>12.541471126274649</v>
      </c>
      <c r="O25" s="649">
        <f>+'2.11.2'!O26/'2.10.2'!O26/10</f>
        <v>20.101754010127628</v>
      </c>
      <c r="P25" s="649">
        <f>+'2.11.2'!P26/'2.10.2'!P26/10</f>
        <v>20.863007393427072</v>
      </c>
      <c r="Q25" s="649">
        <f>+'2.11.2'!Q26/'2.10.2'!Q26/10</f>
        <v>29.888428000403614</v>
      </c>
      <c r="R25" s="649">
        <f>+'2.11.2'!R26/'2.10.2'!R26/10</f>
        <v>15.806388085958304</v>
      </c>
      <c r="S25" s="649">
        <f>+'2.11.2'!S26/'2.10.2'!S26/10</f>
        <v>16.3874711585079</v>
      </c>
      <c r="T25" s="650">
        <f>+'2.11.2'!T26/'2.10.2'!T26/10</f>
        <v>20.181788699477259</v>
      </c>
      <c r="U25" s="651">
        <f>+'2.11.2'!U26/'2.10.2'!U26/10</f>
        <v>17.808617079662561</v>
      </c>
      <c r="V25" s="585"/>
      <c r="W25" s="652">
        <f>+'2.11.2'!X26/'2.10.2'!X26/10</f>
        <v>18.291823444021855</v>
      </c>
      <c r="X25" s="585"/>
      <c r="Y25" s="586"/>
      <c r="Z25" s="571"/>
      <c r="AN25" s="664"/>
      <c r="AO25" s="665"/>
      <c r="AP25" s="665"/>
      <c r="AQ25" s="665"/>
      <c r="AT25" s="620"/>
      <c r="AU25" s="620"/>
      <c r="AV25" s="620"/>
      <c r="AW25" s="620"/>
      <c r="AX25" s="620"/>
      <c r="AY25" s="620"/>
      <c r="AZ25" s="620"/>
      <c r="BA25" s="620"/>
      <c r="BB25" s="620"/>
      <c r="BC25" s="620"/>
      <c r="BD25" s="620"/>
      <c r="BE25" s="620"/>
      <c r="BF25" s="620"/>
      <c r="BG25" s="620"/>
      <c r="BH25" s="620"/>
    </row>
    <row r="26" spans="1:71" s="569" customFormat="1" ht="22.5" customHeight="1">
      <c r="A26" s="559"/>
      <c r="B26" s="572" t="s">
        <v>20</v>
      </c>
      <c r="C26" s="648">
        <f>+'2.11.2'!C27/'2.10.2'!C27/10</f>
        <v>15.282167007423345</v>
      </c>
      <c r="D26" s="649"/>
      <c r="E26" s="649">
        <f>+'2.11.2'!E27/'2.10.2'!E27/10</f>
        <v>15.391593394260287</v>
      </c>
      <c r="F26" s="649">
        <f>+'2.11.2'!F27/'2.10.2'!F27/10</f>
        <v>6.1185151413588681</v>
      </c>
      <c r="G26" s="649">
        <f>+'2.11.2'!G27/'2.10.2'!G27/10</f>
        <v>17.733650376476962</v>
      </c>
      <c r="H26" s="649">
        <f>+'2.11.2'!H27/'2.10.2'!H27/10</f>
        <v>14.642369209880954</v>
      </c>
      <c r="I26" s="649">
        <f>+'2.11.2'!I27/'2.10.2'!I27/10</f>
        <v>19.490915890668994</v>
      </c>
      <c r="J26" s="649">
        <f>+'2.11.2'!J27/'2.10.2'!J27/10</f>
        <v>16.671766643522023</v>
      </c>
      <c r="K26" s="649">
        <f>+'2.11.2'!K27/'2.10.2'!K27/10</f>
        <v>18.653802233739054</v>
      </c>
      <c r="L26" s="649">
        <f>+'2.11.2'!L27/'2.10.2'!L27/10</f>
        <v>15.465535323667694</v>
      </c>
      <c r="M26" s="649">
        <f>+'2.11.2'!M27/'2.10.2'!M27/10</f>
        <v>16.988689721316735</v>
      </c>
      <c r="N26" s="649">
        <f>+'2.11.2'!N27/'2.10.2'!N27/10</f>
        <v>9.2905755857824293</v>
      </c>
      <c r="O26" s="649">
        <f>+'2.11.2'!O27/'2.10.2'!O27/10</f>
        <v>6.4825353516304558</v>
      </c>
      <c r="P26" s="649">
        <f>+'2.11.2'!P27/'2.10.2'!P27/10</f>
        <v>16.459551266192619</v>
      </c>
      <c r="Q26" s="649">
        <f>+'2.11.2'!Q27/'2.10.2'!Q27/10</f>
        <v>15.408910264761099</v>
      </c>
      <c r="R26" s="649">
        <f>+'2.11.2'!R27/'2.10.2'!R27/10</f>
        <v>14.078570428239985</v>
      </c>
      <c r="S26" s="649">
        <f>+'2.11.2'!S27/'2.10.2'!S27/10</f>
        <v>9.0177274703547088</v>
      </c>
      <c r="T26" s="650">
        <f>+'2.11.2'!T27/'2.10.2'!T27/10</f>
        <v>14.303129529505004</v>
      </c>
      <c r="U26" s="651">
        <f>+'2.11.2'!U27/'2.10.2'!U27/10</f>
        <v>11.101023598176564</v>
      </c>
      <c r="V26" s="658"/>
      <c r="W26" s="652">
        <f>+'2.11.2'!X27/'2.10.2'!X27/10</f>
        <v>18.651753794033041</v>
      </c>
      <c r="X26" s="658"/>
      <c r="Y26" s="659"/>
      <c r="AM26" s="571"/>
      <c r="AN26" s="570"/>
      <c r="AS26" s="666"/>
      <c r="AT26" s="620"/>
      <c r="AU26" s="620"/>
      <c r="AV26" s="620"/>
      <c r="AW26" s="666"/>
      <c r="AX26" s="620"/>
      <c r="AY26" s="620"/>
      <c r="AZ26" s="620"/>
      <c r="BA26" s="620"/>
      <c r="BB26" s="620"/>
      <c r="BC26" s="620"/>
      <c r="BD26" s="620"/>
      <c r="BE26" s="620"/>
      <c r="BF26" s="620"/>
      <c r="BG26" s="620"/>
      <c r="BH26" s="620"/>
    </row>
    <row r="27" spans="1:71" s="569" customFormat="1" ht="22.5" customHeight="1">
      <c r="A27" s="559"/>
      <c r="B27" s="572" t="s">
        <v>21</v>
      </c>
      <c r="C27" s="648">
        <f>+'2.11.2'!C28/'2.10.2'!C28/10</f>
        <v>9.3433184134449565</v>
      </c>
      <c r="D27" s="649">
        <f>+'2.11.2'!D28/'2.10.2'!D28/10</f>
        <v>2.4459057826652524</v>
      </c>
      <c r="E27" s="649">
        <f>+'2.11.2'!E28/'2.10.2'!E28/10</f>
        <v>13.474313793396272</v>
      </c>
      <c r="F27" s="649">
        <f>+'2.11.2'!F28/'2.10.2'!F28/10</f>
        <v>8.1878884814272919</v>
      </c>
      <c r="G27" s="649">
        <f>+'2.11.2'!G28/'2.10.2'!G28/10</f>
        <v>16.211894193692675</v>
      </c>
      <c r="H27" s="649">
        <f>+'2.11.2'!H28/'2.10.2'!H28/10</f>
        <v>13.624062358270697</v>
      </c>
      <c r="I27" s="649">
        <f>+'2.11.2'!I28/'2.10.2'!I28/10</f>
        <v>17.318253263097176</v>
      </c>
      <c r="J27" s="649">
        <f>+'2.11.2'!J28/'2.10.2'!J28/10</f>
        <v>20.809286224549602</v>
      </c>
      <c r="K27" s="649">
        <f>+'2.11.2'!K28/'2.10.2'!K28/10</f>
        <v>9.5322670495978166</v>
      </c>
      <c r="L27" s="649">
        <f>+'2.11.2'!L28/'2.10.2'!L28/10</f>
        <v>13.865604399169996</v>
      </c>
      <c r="M27" s="649">
        <f>+'2.11.2'!M28/'2.10.2'!M28/10</f>
        <v>18.003116448955517</v>
      </c>
      <c r="N27" s="649">
        <f>+'2.11.2'!N28/'2.10.2'!N28/10</f>
        <v>6.2614500666943487</v>
      </c>
      <c r="O27" s="649"/>
      <c r="P27" s="649">
        <f>+'2.11.2'!P28/'2.10.2'!P28/10</f>
        <v>0.49897556477105498</v>
      </c>
      <c r="Q27" s="649">
        <f>+'2.11.2'!Q28/'2.10.2'!Q28/10</f>
        <v>7.6652397680350832</v>
      </c>
      <c r="R27" s="649">
        <f>+'2.11.2'!R28/'2.10.2'!R28/10</f>
        <v>12.870892558246542</v>
      </c>
      <c r="S27" s="649">
        <f>+'2.11.2'!S28/'2.10.2'!S28/10</f>
        <v>10.554713460397391</v>
      </c>
      <c r="T27" s="650">
        <f>+'2.11.2'!T28/'2.10.2'!T28/10</f>
        <v>15.980051259864092</v>
      </c>
      <c r="U27" s="651">
        <f>+'2.11.2'!U28/'2.10.2'!U28/10</f>
        <v>9.7043566755861868</v>
      </c>
      <c r="V27" s="585"/>
      <c r="W27" s="652">
        <f>+'2.11.2'!X28/'2.10.2'!X28/10</f>
        <v>19.898364816926822</v>
      </c>
      <c r="X27" s="585"/>
      <c r="Y27" s="586"/>
      <c r="AM27" s="571"/>
      <c r="AN27" s="570"/>
      <c r="AT27" s="620"/>
      <c r="AU27" s="620"/>
      <c r="AV27" s="620"/>
      <c r="AW27" s="666"/>
      <c r="AX27" s="620"/>
      <c r="AY27" s="620"/>
      <c r="AZ27" s="620"/>
      <c r="BA27" s="620"/>
      <c r="BB27" s="620"/>
      <c r="BC27" s="620"/>
      <c r="BD27" s="620"/>
      <c r="BE27" s="620"/>
      <c r="BF27" s="620"/>
      <c r="BG27" s="620"/>
      <c r="BH27" s="620"/>
      <c r="BS27" s="622"/>
    </row>
    <row r="28" spans="1:71" s="569" customFormat="1" ht="22.5" customHeight="1">
      <c r="A28" s="559"/>
      <c r="B28" s="588" t="s">
        <v>22</v>
      </c>
      <c r="C28" s="667">
        <f>+'2.11.2'!C29/'2.10.2'!C29/10</f>
        <v>21.795238893542486</v>
      </c>
      <c r="D28" s="649"/>
      <c r="E28" s="668">
        <f>+'2.11.2'!E29/'2.10.2'!E29/10</f>
        <v>18.325533695140393</v>
      </c>
      <c r="F28" s="668">
        <f>+'2.11.2'!F29/'2.10.2'!F29/10</f>
        <v>15.393732658684712</v>
      </c>
      <c r="G28" s="668">
        <f>+'2.11.2'!G29/'2.10.2'!G29/10</f>
        <v>17.58093952932996</v>
      </c>
      <c r="H28" s="668">
        <f>+'2.11.2'!H29/'2.10.2'!H29/10</f>
        <v>14.956481742084762</v>
      </c>
      <c r="I28" s="668">
        <f>+'2.11.2'!I29/'2.10.2'!I29/10</f>
        <v>18.841002030459403</v>
      </c>
      <c r="J28" s="668">
        <f>+'2.11.2'!J29/'2.10.2'!J29/10</f>
        <v>19.265452646783508</v>
      </c>
      <c r="K28" s="668">
        <f>+'2.11.2'!K29/'2.10.2'!K29/10</f>
        <v>19.12871864564254</v>
      </c>
      <c r="L28" s="668">
        <f>+'2.11.2'!L29/'2.10.2'!L29/10</f>
        <v>17.808735851576497</v>
      </c>
      <c r="M28" s="668">
        <f>+'2.11.2'!M29/'2.10.2'!M29/10</f>
        <v>21.037740712638019</v>
      </c>
      <c r="N28" s="668">
        <f>+'2.11.2'!N29/'2.10.2'!N29/10</f>
        <v>12.811950006182908</v>
      </c>
      <c r="O28" s="668">
        <f>+'2.11.2'!O29/'2.10.2'!O29/10</f>
        <v>20.405710751140077</v>
      </c>
      <c r="P28" s="668">
        <f>+'2.11.2'!P29/'2.10.2'!P29/10</f>
        <v>18.995018232811582</v>
      </c>
      <c r="Q28" s="668">
        <f>+'2.11.2'!Q29/'2.10.2'!Q29/10</f>
        <v>19.915192597188543</v>
      </c>
      <c r="R28" s="668">
        <f>+'2.11.2'!R29/'2.10.2'!R29/10</f>
        <v>16.642797487687211</v>
      </c>
      <c r="S28" s="668">
        <f>+'2.11.2'!S29/'2.10.2'!S29/10</f>
        <v>14.940214945385867</v>
      </c>
      <c r="T28" s="669">
        <f>+'2.11.2'!T29/'2.10.2'!T29/10</f>
        <v>17.640167526609844</v>
      </c>
      <c r="U28" s="670">
        <f>+'2.11.2'!U29/'2.10.2'!U29/10</f>
        <v>16.334178098564035</v>
      </c>
      <c r="V28" s="658"/>
      <c r="W28" s="671">
        <f>+'2.11.2'!X29/'2.10.2'!X29/10</f>
        <v>20.276902175772953</v>
      </c>
      <c r="X28" s="658"/>
      <c r="Y28" s="659"/>
      <c r="AM28" s="571"/>
      <c r="AN28" s="570"/>
      <c r="AT28" s="620"/>
      <c r="AU28" s="620"/>
      <c r="AV28" s="620"/>
      <c r="AW28" s="666"/>
      <c r="AX28" s="620"/>
      <c r="AY28" s="620"/>
      <c r="AZ28" s="620"/>
      <c r="BA28" s="620"/>
      <c r="BB28" s="620"/>
      <c r="BC28" s="620"/>
      <c r="BD28" s="620"/>
      <c r="BE28" s="620"/>
      <c r="BF28" s="620"/>
      <c r="BG28" s="620"/>
      <c r="BH28" s="620"/>
    </row>
    <row r="29" spans="1:71" s="569" customFormat="1" ht="22.5" customHeight="1" thickBot="1">
      <c r="A29" s="559"/>
      <c r="B29" s="218" t="s">
        <v>116</v>
      </c>
      <c r="C29" s="219">
        <f>+'2.11.2'!C30/'2.10.2'!C30/10</f>
        <v>16.212012299291992</v>
      </c>
      <c r="D29" s="220">
        <f>+'2.11.2'!D30/'2.10.2'!D30/10</f>
        <v>16.542178117517217</v>
      </c>
      <c r="E29" s="220">
        <f>+'2.11.2'!E30/'2.10.2'!E30/10</f>
        <v>14.179456094717185</v>
      </c>
      <c r="F29" s="220">
        <f>+'2.11.2'!F30/'2.10.2'!F30/10</f>
        <v>8.1566055978910406</v>
      </c>
      <c r="G29" s="220">
        <f>+'2.11.2'!G30/'2.10.2'!G30/10</f>
        <v>16.968732144480363</v>
      </c>
      <c r="H29" s="220">
        <f>+'2.11.2'!H30/'2.10.2'!H30/10</f>
        <v>12.586109716945208</v>
      </c>
      <c r="I29" s="220">
        <f>+'2.11.2'!I30/'2.10.2'!I30/10</f>
        <v>12.620631586855875</v>
      </c>
      <c r="J29" s="220">
        <f>+'2.11.2'!J30/'2.10.2'!J30/10</f>
        <v>15.050741192436794</v>
      </c>
      <c r="K29" s="220">
        <f>+'2.11.2'!K30/'2.10.2'!K30/10</f>
        <v>15.056126367241779</v>
      </c>
      <c r="L29" s="220">
        <f>+'2.11.2'!L30/'2.10.2'!L30/10</f>
        <v>12.307668039914766</v>
      </c>
      <c r="M29" s="220">
        <f>+'2.11.2'!M30/'2.10.2'!M30/10</f>
        <v>13.088921758519399</v>
      </c>
      <c r="N29" s="220">
        <f>+'2.11.2'!N30/'2.10.2'!N30/10</f>
        <v>6.7280829503349109</v>
      </c>
      <c r="O29" s="220">
        <f>+'2.11.2'!O30/'2.10.2'!O30/10</f>
        <v>6.4467501473302136</v>
      </c>
      <c r="P29" s="220">
        <f>+'2.11.2'!P30/'2.10.2'!P30/10</f>
        <v>10.412103498104837</v>
      </c>
      <c r="Q29" s="220">
        <f>+'2.11.2'!Q30/'2.10.2'!Q30/10</f>
        <v>8.794653962606624</v>
      </c>
      <c r="R29" s="220">
        <f>+'2.11.2'!R30/'2.10.2'!R30/10</f>
        <v>12.524200063077037</v>
      </c>
      <c r="S29" s="220">
        <f>+'2.11.2'!S30/'2.10.2'!S30/10</f>
        <v>11.176547631122862</v>
      </c>
      <c r="T29" s="221">
        <f>+'2.11.2'!T30/'2.10.2'!T30/10</f>
        <v>12.016124740775272</v>
      </c>
      <c r="U29" s="222">
        <f>+'2.11.2'!U30/'2.10.2'!U30/10</f>
        <v>8.3574182572669358</v>
      </c>
      <c r="V29" s="585"/>
      <c r="W29" s="223">
        <f>+'2.11.2'!X30/'2.10.2'!X30/10</f>
        <v>17.378445494673311</v>
      </c>
      <c r="X29" s="585"/>
      <c r="Y29" s="586"/>
      <c r="Z29" s="571"/>
      <c r="AM29" s="571"/>
      <c r="AN29" s="570"/>
      <c r="AT29" s="620"/>
      <c r="AU29" s="620"/>
      <c r="AV29" s="620"/>
      <c r="AW29" s="666"/>
      <c r="AX29" s="620"/>
      <c r="AY29" s="620"/>
      <c r="AZ29" s="620"/>
      <c r="BA29" s="620"/>
      <c r="BB29" s="620"/>
      <c r="BC29" s="620"/>
      <c r="BD29" s="620"/>
      <c r="BE29" s="620"/>
      <c r="BF29" s="620"/>
      <c r="BG29" s="620"/>
      <c r="BH29" s="620"/>
    </row>
    <row r="30" spans="1:71" ht="18.75" customHeight="1" thickTop="1">
      <c r="A30" s="10"/>
      <c r="B30" s="98"/>
      <c r="C30" s="99"/>
      <c r="D30" s="99"/>
      <c r="E30" s="99"/>
      <c r="F30" s="98"/>
      <c r="G30" s="98"/>
      <c r="H30" s="99"/>
      <c r="I30" s="99"/>
      <c r="J30" s="99"/>
      <c r="K30" s="99"/>
      <c r="L30" s="99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21"/>
      <c r="AM30" s="24"/>
      <c r="AN30" s="23"/>
      <c r="AT30" s="22"/>
      <c r="AU30" s="22"/>
      <c r="AV30" s="22"/>
      <c r="AW30" s="16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</row>
    <row r="31" spans="1:71" ht="18.75" customHeight="1">
      <c r="A31" s="10"/>
      <c r="B31" s="98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141"/>
      <c r="AM31" s="1"/>
      <c r="AN31" s="23"/>
      <c r="AT31" s="22"/>
      <c r="AU31" s="22"/>
      <c r="AV31" s="22"/>
      <c r="AW31" s="16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</row>
    <row r="32" spans="1:71" ht="18.75" customHeight="1">
      <c r="B32" s="104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1"/>
      <c r="AN32" s="143"/>
      <c r="AO32" s="143"/>
      <c r="AP32" s="143"/>
      <c r="AQ32" s="143"/>
      <c r="AT32" s="22"/>
      <c r="AU32" s="22"/>
      <c r="AV32" s="22"/>
      <c r="AW32" s="16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</row>
    <row r="33" spans="2:60" ht="18.75" customHeight="1">
      <c r="B33" s="104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AN33" s="143"/>
      <c r="AO33" s="143"/>
      <c r="AP33" s="143"/>
      <c r="AQ33" s="143"/>
      <c r="AT33" s="22"/>
      <c r="AU33" s="22"/>
      <c r="AV33" s="22"/>
      <c r="AW33" s="16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</row>
    <row r="34" spans="2:60" ht="18.75" customHeight="1">
      <c r="B34" s="104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AN34" s="143"/>
      <c r="AO34" s="143"/>
      <c r="AP34" s="143"/>
      <c r="AQ34" s="143"/>
      <c r="AT34" s="22"/>
      <c r="AU34" s="22"/>
      <c r="AV34" s="22"/>
      <c r="AW34" s="16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</row>
    <row r="35" spans="2:60" ht="18.75" customHeight="1">
      <c r="B35" s="104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AN35" s="143"/>
      <c r="AO35" s="143"/>
      <c r="AP35" s="143"/>
      <c r="AQ35" s="143"/>
      <c r="AT35" s="22"/>
      <c r="AU35" s="22"/>
      <c r="AV35" s="22"/>
      <c r="AW35" s="16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</row>
    <row r="36" spans="2:60" ht="18.75" customHeight="1">
      <c r="B36" s="104"/>
      <c r="AN36" s="143"/>
      <c r="AO36" s="143"/>
      <c r="AP36" s="143"/>
      <c r="AQ36" s="143"/>
      <c r="AT36" s="22"/>
      <c r="AU36" s="22"/>
      <c r="AV36" s="22"/>
      <c r="AW36" s="16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</row>
    <row r="37" spans="2:60" ht="18.75" customHeight="1">
      <c r="B37" s="104"/>
      <c r="AN37" s="143"/>
      <c r="AO37" s="143"/>
      <c r="AP37" s="143"/>
      <c r="AQ37" s="143"/>
      <c r="AT37" s="22"/>
      <c r="AU37" s="22"/>
      <c r="AV37" s="22"/>
      <c r="AW37" s="16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</row>
    <row r="38" spans="2:60" ht="18.75" customHeight="1">
      <c r="B38" s="104"/>
      <c r="AN38" s="15"/>
      <c r="AO38" s="15"/>
      <c r="AP38" s="15"/>
      <c r="AQ38" s="15"/>
      <c r="AT38" s="22"/>
      <c r="AU38" s="22"/>
      <c r="AV38" s="22"/>
      <c r="AW38" s="16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</row>
    <row r="39" spans="2:60" ht="18.75" customHeight="1">
      <c r="B39" s="104"/>
      <c r="AN39" s="15"/>
      <c r="AO39" s="15"/>
      <c r="AP39" s="15"/>
      <c r="AQ39" s="15"/>
      <c r="AT39" s="22"/>
      <c r="AU39" s="22"/>
      <c r="AV39" s="22"/>
      <c r="AW39" s="16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</row>
    <row r="40" spans="2:60" ht="18.75" customHeight="1">
      <c r="B40" s="104"/>
      <c r="AN40" s="38"/>
      <c r="AO40" s="38"/>
      <c r="AP40" s="38"/>
      <c r="AQ40" s="38"/>
      <c r="AR40" s="15"/>
      <c r="AT40" s="22"/>
      <c r="AU40" s="22"/>
      <c r="AV40" s="22"/>
      <c r="AW40" s="16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</row>
    <row r="41" spans="2:60" ht="18.75" customHeight="1">
      <c r="B41" s="104"/>
      <c r="AT41" s="22"/>
      <c r="AU41" s="22"/>
      <c r="AV41" s="22"/>
      <c r="AW41" s="16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</row>
    <row r="42" spans="2:60" ht="18.75" customHeight="1">
      <c r="B42" s="104"/>
      <c r="AW42" s="16"/>
    </row>
    <row r="43" spans="2:60" ht="18.75" customHeight="1">
      <c r="B43" s="104"/>
      <c r="AM43" s="25"/>
      <c r="AW43" s="16"/>
    </row>
    <row r="44" spans="2:60" ht="18.75" customHeight="1">
      <c r="B44" s="104"/>
      <c r="AW44" s="16"/>
    </row>
    <row r="45" spans="2:60" ht="18.75" customHeight="1">
      <c r="B45" s="104"/>
    </row>
    <row r="46" spans="2:60" ht="18.75" customHeight="1">
      <c r="B46" s="104"/>
    </row>
    <row r="47" spans="2:60" ht="18.75" customHeight="1">
      <c r="B47" s="104"/>
    </row>
    <row r="48" spans="2:60" ht="18.75" customHeight="1">
      <c r="B48" s="104"/>
    </row>
    <row r="49" spans="2:60" ht="18.75" customHeight="1">
      <c r="B49" s="104"/>
    </row>
    <row r="50" spans="2:60" ht="18.75" customHeight="1">
      <c r="B50" s="104"/>
    </row>
    <row r="51" spans="2:60" ht="18.75" customHeight="1">
      <c r="B51" s="104"/>
    </row>
    <row r="52" spans="2:60" ht="18.75" customHeight="1">
      <c r="B52" s="104"/>
    </row>
    <row r="53" spans="2:60" ht="18.75" customHeight="1">
      <c r="B53" s="104"/>
    </row>
    <row r="54" spans="2:60" ht="2.25" customHeight="1">
      <c r="B54" s="104"/>
    </row>
    <row r="55" spans="2:60" ht="18.75" customHeight="1">
      <c r="B55" s="144"/>
    </row>
    <row r="56" spans="2:60" ht="18.75" customHeight="1">
      <c r="B56" s="104"/>
    </row>
    <row r="57" spans="2:60" ht="2.25" customHeight="1">
      <c r="B57" s="104"/>
    </row>
    <row r="58" spans="2:60">
      <c r="B58" s="104"/>
    </row>
    <row r="59" spans="2:60">
      <c r="B59" s="104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</row>
    <row r="60" spans="2:60">
      <c r="B60" s="104"/>
    </row>
    <row r="61" spans="2:60" ht="15">
      <c r="B61" s="125"/>
    </row>
    <row r="62" spans="2:60" ht="15">
      <c r="B62" s="125"/>
    </row>
    <row r="63" spans="2:60" ht="15">
      <c r="B63" s="125"/>
    </row>
    <row r="64" spans="2:60" ht="15">
      <c r="B64" s="125"/>
    </row>
    <row r="65" spans="2:30" ht="18">
      <c r="B65" s="44"/>
    </row>
    <row r="66" spans="2:30" ht="15.75">
      <c r="B66" s="136"/>
    </row>
    <row r="67" spans="2:30">
      <c r="B67" s="18"/>
    </row>
    <row r="68" spans="2:30">
      <c r="B68" s="18"/>
      <c r="AA68" s="118"/>
      <c r="AB68" s="118"/>
      <c r="AC68" s="119"/>
      <c r="AD68" s="119"/>
    </row>
    <row r="69" spans="2:30">
      <c r="B69" s="18"/>
      <c r="AA69" s="19"/>
      <c r="AB69" s="19"/>
      <c r="AC69" s="19"/>
      <c r="AD69" s="145"/>
    </row>
    <row r="70" spans="2:30">
      <c r="B70" s="18"/>
      <c r="AA70" s="19"/>
      <c r="AB70" s="19"/>
      <c r="AC70" s="19"/>
      <c r="AD70" s="145"/>
    </row>
    <row r="71" spans="2:30">
      <c r="B71" s="18"/>
      <c r="AA71" s="19"/>
      <c r="AB71" s="19"/>
      <c r="AC71" s="19"/>
      <c r="AD71" s="145"/>
    </row>
    <row r="72" spans="2:30">
      <c r="B72" s="18"/>
      <c r="AA72" s="19"/>
      <c r="AB72" s="19"/>
      <c r="AC72" s="19"/>
      <c r="AD72" s="145"/>
    </row>
    <row r="73" spans="2:30">
      <c r="B73" s="18"/>
      <c r="AA73" s="19"/>
      <c r="AB73" s="19"/>
      <c r="AC73" s="19"/>
      <c r="AD73" s="145"/>
    </row>
    <row r="74" spans="2:30">
      <c r="B74" s="18"/>
      <c r="AA74" s="19"/>
      <c r="AB74" s="19"/>
      <c r="AC74" s="19"/>
      <c r="AD74" s="145"/>
    </row>
    <row r="75" spans="2:30">
      <c r="B75" s="18"/>
      <c r="AA75" s="19"/>
      <c r="AB75" s="19"/>
      <c r="AC75" s="19"/>
      <c r="AD75" s="145"/>
    </row>
    <row r="76" spans="2:30">
      <c r="B76" s="18"/>
      <c r="AA76" s="19"/>
      <c r="AB76" s="19"/>
      <c r="AC76" s="19"/>
      <c r="AD76" s="145"/>
    </row>
    <row r="77" spans="2:30">
      <c r="B77" s="18"/>
      <c r="AA77" s="19"/>
      <c r="AB77" s="19"/>
      <c r="AC77" s="19"/>
      <c r="AD77" s="145"/>
    </row>
    <row r="78" spans="2:30">
      <c r="B78" s="18"/>
      <c r="AA78" s="19"/>
      <c r="AB78" s="19"/>
      <c r="AC78" s="19"/>
      <c r="AD78" s="145"/>
    </row>
    <row r="79" spans="2:30">
      <c r="B79" s="18"/>
      <c r="AA79" s="19"/>
      <c r="AB79" s="19"/>
      <c r="AC79" s="19"/>
      <c r="AD79" s="145"/>
    </row>
    <row r="80" spans="2:30">
      <c r="B80" s="18"/>
      <c r="AA80" s="19"/>
      <c r="AB80" s="19"/>
      <c r="AC80" s="19"/>
      <c r="AD80" s="145"/>
    </row>
    <row r="81" spans="2:30">
      <c r="B81" s="18"/>
      <c r="AA81" s="19"/>
      <c r="AB81" s="19"/>
      <c r="AC81" s="19"/>
      <c r="AD81" s="145"/>
    </row>
    <row r="82" spans="2:30">
      <c r="B82" s="18"/>
      <c r="AA82" s="19"/>
      <c r="AB82" s="19"/>
      <c r="AC82" s="19"/>
      <c r="AD82" s="145"/>
    </row>
    <row r="83" spans="2:30">
      <c r="B83" s="18"/>
      <c r="AA83" s="19"/>
      <c r="AB83" s="19"/>
      <c r="AC83" s="19"/>
      <c r="AD83" s="145"/>
    </row>
    <row r="84" spans="2:30">
      <c r="B84" s="18"/>
      <c r="AA84" s="19"/>
      <c r="AB84" s="19"/>
      <c r="AC84" s="19"/>
      <c r="AD84" s="145"/>
    </row>
    <row r="85" spans="2:30">
      <c r="B85" s="18"/>
      <c r="AA85" s="19"/>
      <c r="AB85" s="19"/>
      <c r="AC85" s="19"/>
      <c r="AD85" s="145"/>
    </row>
    <row r="86" spans="2:30">
      <c r="B86" s="18"/>
      <c r="AA86" s="19"/>
      <c r="AB86" s="19"/>
      <c r="AC86" s="19"/>
      <c r="AD86" s="145"/>
    </row>
    <row r="87" spans="2:30">
      <c r="B87" s="18"/>
      <c r="AA87" s="19"/>
      <c r="AB87" s="19"/>
      <c r="AC87" s="19"/>
      <c r="AD87" s="145"/>
    </row>
    <row r="88" spans="2:30">
      <c r="B88" s="18"/>
      <c r="AA88" s="19"/>
      <c r="AB88" s="19"/>
      <c r="AC88" s="19"/>
      <c r="AD88" s="145"/>
    </row>
    <row r="89" spans="2:30">
      <c r="B89" s="18"/>
      <c r="AA89" s="19"/>
      <c r="AB89" s="19"/>
      <c r="AC89" s="19"/>
      <c r="AD89" s="145"/>
    </row>
    <row r="90" spans="2:30">
      <c r="B90" s="18"/>
      <c r="AA90" s="19"/>
      <c r="AB90" s="19"/>
      <c r="AC90" s="19"/>
      <c r="AD90" s="145"/>
    </row>
    <row r="91" spans="2:30">
      <c r="B91" s="18"/>
      <c r="AA91" s="19"/>
      <c r="AB91" s="19"/>
      <c r="AC91" s="19"/>
      <c r="AD91" s="145"/>
    </row>
    <row r="92" spans="2:30">
      <c r="B92" s="18"/>
      <c r="C92" s="37"/>
      <c r="D92" s="37"/>
      <c r="E92" s="37"/>
      <c r="F92" s="37"/>
      <c r="G92" s="37"/>
      <c r="H92" s="37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45"/>
    </row>
    <row r="93" spans="2:30">
      <c r="B93" s="18"/>
      <c r="C93" s="37"/>
      <c r="D93" s="37"/>
      <c r="E93" s="37"/>
      <c r="F93" s="37"/>
      <c r="G93" s="37"/>
      <c r="H93" s="37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22"/>
      <c r="AD93" s="146"/>
    </row>
    <row r="94" spans="2:30">
      <c r="B94" s="18"/>
      <c r="C94" s="37"/>
      <c r="D94" s="37"/>
      <c r="E94" s="37"/>
      <c r="F94" s="37"/>
      <c r="G94" s="37"/>
      <c r="H94" s="37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2:30">
      <c r="B95" s="18"/>
      <c r="C95" s="37"/>
      <c r="D95" s="37"/>
      <c r="E95" s="37"/>
      <c r="F95" s="37"/>
      <c r="G95" s="37"/>
      <c r="H95" s="37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2:30">
      <c r="B96" s="18"/>
      <c r="C96" s="18"/>
      <c r="D96" s="18"/>
      <c r="E96" s="18"/>
      <c r="F96" s="18"/>
      <c r="G96" s="18"/>
      <c r="H96" s="18"/>
      <c r="I96" s="18"/>
      <c r="J96" s="18"/>
    </row>
    <row r="97" spans="2:10">
      <c r="B97" s="18"/>
      <c r="C97" s="18"/>
      <c r="D97" s="18"/>
      <c r="E97" s="18"/>
      <c r="F97" s="18"/>
      <c r="G97" s="18"/>
      <c r="H97" s="18"/>
      <c r="I97" s="18"/>
      <c r="J97" s="18"/>
    </row>
    <row r="98" spans="2:10">
      <c r="B98" s="18"/>
      <c r="C98" s="18"/>
      <c r="D98" s="18"/>
      <c r="E98" s="18"/>
      <c r="F98" s="18"/>
      <c r="G98" s="18"/>
      <c r="H98" s="18"/>
      <c r="I98" s="18"/>
      <c r="J98" s="18"/>
    </row>
    <row r="99" spans="2:10">
      <c r="B99" s="18"/>
      <c r="C99" s="18"/>
      <c r="D99" s="18"/>
      <c r="E99" s="18"/>
      <c r="F99" s="18"/>
      <c r="G99" s="18"/>
      <c r="H99" s="18"/>
      <c r="I99" s="18"/>
      <c r="J99" s="18"/>
    </row>
    <row r="100" spans="2:10"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2:10"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2:10"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2:10"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2:10"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2:10"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2:10">
      <c r="B106" s="18"/>
      <c r="C106" s="18"/>
      <c r="D106" s="18"/>
      <c r="E106" s="18"/>
      <c r="F106" s="18"/>
      <c r="G106" s="18"/>
      <c r="H106" s="18"/>
      <c r="I106" s="18"/>
      <c r="J106" s="18"/>
    </row>
  </sheetData>
  <sortState ref="AW3:AX22">
    <sortCondition descending="1" ref="AX3:AX22"/>
  </sortState>
  <printOptions horizontalCentered="1"/>
  <pageMargins left="0.78740157480314965" right="0.78740157480314965" top="0.78740157480314965" bottom="0.59055118110236227" header="0.23622047244094491" footer="0"/>
  <pageSetup paperSize="9" scale="5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J116"/>
  <sheetViews>
    <sheetView view="pageBreakPreview" zoomScale="90" zoomScaleNormal="70" zoomScaleSheetLayoutView="90" workbookViewId="0">
      <selection activeCell="T33" sqref="T33"/>
    </sheetView>
  </sheetViews>
  <sheetFormatPr baseColWidth="10" defaultColWidth="11.42578125" defaultRowHeight="12.75"/>
  <cols>
    <col min="1" max="1" width="2.85546875" style="237" customWidth="1"/>
    <col min="2" max="2" width="18.5703125" style="237" customWidth="1"/>
    <col min="3" max="3" width="12.85546875" style="237" customWidth="1"/>
    <col min="4" max="5" width="12.28515625" style="237" customWidth="1"/>
    <col min="6" max="6" width="10.85546875" style="237" customWidth="1"/>
    <col min="7" max="7" width="12.28515625" style="237" customWidth="1"/>
    <col min="8" max="8" width="12.140625" style="237" customWidth="1"/>
    <col min="9" max="10" width="10.85546875" style="237" customWidth="1"/>
    <col min="11" max="11" width="12.140625" style="237" customWidth="1"/>
    <col min="12" max="13" width="11.42578125" style="237" customWidth="1"/>
    <col min="14" max="14" width="10.85546875" style="237" customWidth="1"/>
    <col min="15" max="15" width="16.7109375" style="237" bestFit="1" customWidth="1"/>
    <col min="16" max="16" width="11.42578125" style="816" customWidth="1"/>
    <col min="17" max="17" width="11.42578125" style="817"/>
    <col min="18" max="18" width="18.7109375" style="817" bestFit="1" customWidth="1"/>
    <col min="19" max="19" width="26.7109375" style="817" bestFit="1" customWidth="1"/>
    <col min="20" max="20" width="11.5703125" style="817" bestFit="1" customWidth="1"/>
    <col min="21" max="21" width="10.28515625" style="817" customWidth="1"/>
    <col min="22" max="22" width="9.7109375" style="817" bestFit="1" customWidth="1"/>
    <col min="23" max="23" width="15.7109375" style="817" bestFit="1" customWidth="1"/>
    <col min="24" max="24" width="11.140625" style="817" bestFit="1" customWidth="1"/>
    <col min="25" max="25" width="15.42578125" style="817" customWidth="1"/>
    <col min="26" max="26" width="7.7109375" style="817" bestFit="1" customWidth="1"/>
    <col min="27" max="27" width="10.28515625" style="237" bestFit="1" customWidth="1"/>
    <col min="28" max="28" width="9.28515625" style="237" bestFit="1" customWidth="1"/>
    <col min="29" max="29" width="13.140625" style="237" bestFit="1" customWidth="1"/>
    <col min="30" max="30" width="15.28515625" style="237" customWidth="1"/>
    <col min="31" max="31" width="13.28515625" style="237" customWidth="1"/>
    <col min="32" max="16384" width="11.42578125" style="237"/>
  </cols>
  <sheetData>
    <row r="1" spans="1:36" ht="18">
      <c r="A1" s="306" t="s">
        <v>1894</v>
      </c>
      <c r="AA1" s="550"/>
      <c r="AB1" s="550"/>
    </row>
    <row r="2" spans="1:36" ht="13.5" thickBot="1">
      <c r="AA2" s="550"/>
      <c r="AB2" s="550"/>
    </row>
    <row r="3" spans="1:36" s="290" customFormat="1" ht="18.75" customHeight="1">
      <c r="B3" s="953" t="s">
        <v>37</v>
      </c>
      <c r="C3" s="962" t="s">
        <v>40</v>
      </c>
      <c r="D3" s="963"/>
      <c r="E3" s="963"/>
      <c r="F3" s="963"/>
      <c r="G3" s="964"/>
      <c r="H3" s="965" t="s">
        <v>41</v>
      </c>
      <c r="I3" s="966"/>
      <c r="J3" s="967"/>
      <c r="K3" s="966" t="s">
        <v>42</v>
      </c>
      <c r="L3" s="966"/>
      <c r="M3" s="966"/>
      <c r="N3" s="968"/>
      <c r="O3" s="950" t="s">
        <v>2258</v>
      </c>
      <c r="P3" s="818"/>
      <c r="Q3" s="819"/>
      <c r="R3" s="829"/>
      <c r="S3" s="672" t="s">
        <v>1840</v>
      </c>
      <c r="T3" s="672"/>
      <c r="U3" s="672"/>
      <c r="V3" s="672"/>
      <c r="W3" s="672" t="s">
        <v>65</v>
      </c>
      <c r="X3" s="672"/>
      <c r="Y3" s="672" t="s">
        <v>95</v>
      </c>
      <c r="Z3" s="817"/>
      <c r="AA3" s="550"/>
      <c r="AB3" s="550"/>
      <c r="AC3" s="237"/>
    </row>
    <row r="4" spans="1:36" ht="18.75" customHeight="1">
      <c r="B4" s="954"/>
      <c r="C4" s="956" t="s">
        <v>2259</v>
      </c>
      <c r="D4" s="956" t="s">
        <v>2260</v>
      </c>
      <c r="E4" s="956" t="s">
        <v>2261</v>
      </c>
      <c r="F4" s="958" t="s">
        <v>44</v>
      </c>
      <c r="G4" s="960" t="s">
        <v>2262</v>
      </c>
      <c r="H4" s="956" t="s">
        <v>2259</v>
      </c>
      <c r="I4" s="956" t="s">
        <v>2260</v>
      </c>
      <c r="J4" s="971" t="s">
        <v>2262</v>
      </c>
      <c r="K4" s="973" t="s">
        <v>2263</v>
      </c>
      <c r="L4" s="956" t="s">
        <v>2264</v>
      </c>
      <c r="M4" s="956" t="s">
        <v>2265</v>
      </c>
      <c r="N4" s="969" t="s">
        <v>44</v>
      </c>
      <c r="O4" s="951"/>
      <c r="R4" s="672" t="s">
        <v>1695</v>
      </c>
      <c r="S4" s="672" t="s">
        <v>177</v>
      </c>
      <c r="T4" s="672" t="s">
        <v>150</v>
      </c>
      <c r="U4" s="672" t="s">
        <v>368</v>
      </c>
      <c r="V4" s="672" t="s">
        <v>719</v>
      </c>
      <c r="W4" s="672" t="s">
        <v>177</v>
      </c>
      <c r="X4" s="672" t="s">
        <v>150</v>
      </c>
      <c r="Y4" s="672"/>
      <c r="AA4" s="550"/>
      <c r="AB4" s="550"/>
    </row>
    <row r="5" spans="1:36" ht="18.75" customHeight="1" thickBot="1">
      <c r="B5" s="955"/>
      <c r="C5" s="957"/>
      <c r="D5" s="957"/>
      <c r="E5" s="957"/>
      <c r="F5" s="959"/>
      <c r="G5" s="961"/>
      <c r="H5" s="957"/>
      <c r="I5" s="957"/>
      <c r="J5" s="972"/>
      <c r="K5" s="974"/>
      <c r="L5" s="957"/>
      <c r="M5" s="957"/>
      <c r="N5" s="970"/>
      <c r="O5" s="952"/>
      <c r="R5" s="672" t="s">
        <v>0</v>
      </c>
      <c r="S5" s="673">
        <v>10.968</v>
      </c>
      <c r="T5" s="673">
        <v>9.7999999999999989</v>
      </c>
      <c r="U5" s="673"/>
      <c r="V5" s="673"/>
      <c r="W5" s="673"/>
      <c r="X5" s="673">
        <v>1.9000000000000001</v>
      </c>
      <c r="Y5" s="673">
        <v>22.667999999999999</v>
      </c>
      <c r="AA5" s="679"/>
      <c r="AB5" s="680"/>
      <c r="AC5" s="400"/>
      <c r="AD5" s="400"/>
      <c r="AE5" s="400"/>
      <c r="AF5" s="400"/>
      <c r="AG5" s="400"/>
      <c r="AH5" s="400"/>
      <c r="AJ5" s="401"/>
    </row>
    <row r="6" spans="1:36" ht="18.75" customHeight="1">
      <c r="B6" s="267" t="s">
        <v>0</v>
      </c>
      <c r="C6" s="307">
        <f>+S5</f>
        <v>10.968</v>
      </c>
      <c r="D6" s="293">
        <f>+T5</f>
        <v>9.7999999999999989</v>
      </c>
      <c r="E6" s="293"/>
      <c r="F6" s="292"/>
      <c r="G6" s="313">
        <f>SUM(C6:F6)</f>
        <v>20.768000000000001</v>
      </c>
      <c r="H6" s="291"/>
      <c r="I6" s="325">
        <f>+X5</f>
        <v>1.9000000000000001</v>
      </c>
      <c r="J6" s="320">
        <f>SUM(H6:I6)</f>
        <v>1.9000000000000001</v>
      </c>
      <c r="K6" s="329">
        <f>+C6+H6</f>
        <v>10.968</v>
      </c>
      <c r="L6" s="330">
        <f>+D6+I6</f>
        <v>11.7</v>
      </c>
      <c r="M6" s="330"/>
      <c r="N6" s="331"/>
      <c r="O6" s="294">
        <f>SUM(K6:N6)</f>
        <v>22.667999999999999</v>
      </c>
      <c r="R6" s="672" t="s">
        <v>1</v>
      </c>
      <c r="S6" s="673">
        <v>415.4939999999998</v>
      </c>
      <c r="T6" s="673">
        <v>23.460000000000004</v>
      </c>
      <c r="U6" s="673"/>
      <c r="V6" s="673"/>
      <c r="W6" s="673">
        <v>3.66</v>
      </c>
      <c r="X6" s="673">
        <v>87.716000000000022</v>
      </c>
      <c r="Y6" s="673">
        <v>530.32999999999981</v>
      </c>
      <c r="AA6" s="679"/>
      <c r="AB6" s="680"/>
      <c r="AC6" s="400"/>
      <c r="AD6" s="400"/>
      <c r="AE6" s="400"/>
      <c r="AF6" s="400"/>
      <c r="AG6" s="400"/>
      <c r="AH6" s="400"/>
      <c r="AJ6" s="401"/>
    </row>
    <row r="7" spans="1:36" ht="18.75" customHeight="1">
      <c r="B7" s="268"/>
      <c r="C7" s="308">
        <f>+C6/G6</f>
        <v>0.52812018489984591</v>
      </c>
      <c r="D7" s="298">
        <f>+D6/G6</f>
        <v>0.47187981510015403</v>
      </c>
      <c r="E7" s="298"/>
      <c r="F7" s="318"/>
      <c r="G7" s="314">
        <f>+G6/O6</f>
        <v>0.91618140109405333</v>
      </c>
      <c r="H7" s="295"/>
      <c r="I7" s="296">
        <f>+I6/J6</f>
        <v>1</v>
      </c>
      <c r="J7" s="321">
        <f>+J6/O6</f>
        <v>8.3818598905946715E-2</v>
      </c>
      <c r="K7" s="332">
        <f>+K6/O6</f>
        <v>0.48385389094759135</v>
      </c>
      <c r="L7" s="333">
        <f>+L6/O6</f>
        <v>0.51614610905240865</v>
      </c>
      <c r="M7" s="334"/>
      <c r="N7" s="335"/>
      <c r="O7" s="299">
        <f>+O6/O$56</f>
        <v>1.4925952971527566E-3</v>
      </c>
      <c r="P7" s="821"/>
      <c r="R7" s="672" t="s">
        <v>24</v>
      </c>
      <c r="S7" s="673">
        <v>8.0459999999999994</v>
      </c>
      <c r="T7" s="673"/>
      <c r="U7" s="673"/>
      <c r="V7" s="673"/>
      <c r="W7" s="673"/>
      <c r="X7" s="673">
        <v>6</v>
      </c>
      <c r="Y7" s="673">
        <v>14.045999999999999</v>
      </c>
      <c r="AA7" s="679"/>
      <c r="AB7" s="680"/>
      <c r="AC7" s="400"/>
      <c r="AD7" s="400"/>
      <c r="AE7" s="400"/>
      <c r="AF7" s="400"/>
      <c r="AG7" s="400"/>
      <c r="AH7" s="400"/>
      <c r="AJ7" s="401"/>
    </row>
    <row r="8" spans="1:36" ht="18.75" customHeight="1">
      <c r="B8" s="267" t="s">
        <v>1</v>
      </c>
      <c r="C8" s="307">
        <f>+S6</f>
        <v>415.4939999999998</v>
      </c>
      <c r="D8" s="293">
        <f>+T6</f>
        <v>23.460000000000004</v>
      </c>
      <c r="E8" s="293"/>
      <c r="F8" s="292"/>
      <c r="G8" s="313">
        <f>SUM(C8:F8)</f>
        <v>438.95399999999978</v>
      </c>
      <c r="H8" s="326">
        <f>+W6</f>
        <v>3.66</v>
      </c>
      <c r="I8" s="327">
        <f>+X6</f>
        <v>87.716000000000022</v>
      </c>
      <c r="J8" s="320">
        <f>SUM(H8:I8)</f>
        <v>91.376000000000019</v>
      </c>
      <c r="K8" s="329">
        <f>+C8+H8</f>
        <v>419.15399999999983</v>
      </c>
      <c r="L8" s="330">
        <f>+D8+I8</f>
        <v>111.17600000000003</v>
      </c>
      <c r="M8" s="330"/>
      <c r="N8" s="331"/>
      <c r="O8" s="294">
        <f>SUM(K8:N8)</f>
        <v>530.32999999999981</v>
      </c>
      <c r="P8" s="821"/>
      <c r="R8" s="672" t="s">
        <v>2</v>
      </c>
      <c r="S8" s="673">
        <v>195.77699999999993</v>
      </c>
      <c r="T8" s="673">
        <v>708.22700000000043</v>
      </c>
      <c r="U8" s="673">
        <v>44</v>
      </c>
      <c r="V8" s="673"/>
      <c r="W8" s="673">
        <v>3.96</v>
      </c>
      <c r="X8" s="673">
        <v>66.030999999999992</v>
      </c>
      <c r="Y8" s="673">
        <v>1017.9950000000003</v>
      </c>
      <c r="AA8" s="679"/>
      <c r="AB8" s="680"/>
      <c r="AC8" s="400"/>
      <c r="AD8" s="400"/>
      <c r="AE8" s="400"/>
      <c r="AF8" s="400"/>
      <c r="AG8" s="400"/>
      <c r="AH8" s="400"/>
      <c r="AJ8" s="401"/>
    </row>
    <row r="9" spans="1:36" ht="18.75" customHeight="1">
      <c r="B9" s="268"/>
      <c r="C9" s="308">
        <f>+C8/G8</f>
        <v>0.94655476428053964</v>
      </c>
      <c r="D9" s="404">
        <f>+D8/G8</f>
        <v>5.3445235719460388E-2</v>
      </c>
      <c r="E9" s="298"/>
      <c r="F9" s="318"/>
      <c r="G9" s="314">
        <f>+G8/O8</f>
        <v>0.82769973412780706</v>
      </c>
      <c r="H9" s="297">
        <f>+H8/J8</f>
        <v>4.005428121169672E-2</v>
      </c>
      <c r="I9" s="296">
        <f>+I8/J8</f>
        <v>0.95994571878830337</v>
      </c>
      <c r="J9" s="321">
        <f>+J8/O8</f>
        <v>0.17230026587219288</v>
      </c>
      <c r="K9" s="332">
        <f>+K8/O8</f>
        <v>0.79036449003450682</v>
      </c>
      <c r="L9" s="333">
        <f>+L8/O8</f>
        <v>0.20963550996549332</v>
      </c>
      <c r="M9" s="333"/>
      <c r="N9" s="335"/>
      <c r="O9" s="299">
        <f>+O8/O$56</f>
        <v>3.4920066346348207E-2</v>
      </c>
      <c r="P9" s="821"/>
      <c r="R9" s="672" t="s">
        <v>3</v>
      </c>
      <c r="S9" s="673">
        <v>3.4839999999999995</v>
      </c>
      <c r="T9" s="673">
        <v>0.5</v>
      </c>
      <c r="U9" s="673"/>
      <c r="V9" s="673"/>
      <c r="W9" s="673"/>
      <c r="X9" s="673">
        <v>5.2</v>
      </c>
      <c r="Y9" s="673">
        <v>9.1839999999999993</v>
      </c>
      <c r="AA9" s="679"/>
      <c r="AB9" s="680"/>
      <c r="AC9" s="400"/>
      <c r="AD9" s="400"/>
      <c r="AE9" s="400"/>
      <c r="AF9" s="400"/>
      <c r="AG9" s="400"/>
      <c r="AH9" s="400"/>
      <c r="AJ9" s="401"/>
    </row>
    <row r="10" spans="1:36" ht="18.75" customHeight="1">
      <c r="B10" s="267" t="s">
        <v>24</v>
      </c>
      <c r="C10" s="307">
        <f>+S7</f>
        <v>8.0459999999999994</v>
      </c>
      <c r="D10" s="293"/>
      <c r="E10" s="293"/>
      <c r="F10" s="292"/>
      <c r="G10" s="313">
        <f>SUM(C10:F10)</f>
        <v>8.0459999999999994</v>
      </c>
      <c r="H10" s="326"/>
      <c r="I10" s="327">
        <f>+X7</f>
        <v>6</v>
      </c>
      <c r="J10" s="320">
        <f>SUM(H10:I10)</f>
        <v>6</v>
      </c>
      <c r="K10" s="329">
        <f>+C10+H10</f>
        <v>8.0459999999999994</v>
      </c>
      <c r="L10" s="330">
        <f>+D10+I10</f>
        <v>6</v>
      </c>
      <c r="M10" s="330"/>
      <c r="N10" s="331"/>
      <c r="O10" s="294">
        <f>SUM(K10:N10)</f>
        <v>14.045999999999999</v>
      </c>
      <c r="P10" s="821"/>
      <c r="R10" s="672" t="s">
        <v>4</v>
      </c>
      <c r="S10" s="673">
        <v>209.04599999999999</v>
      </c>
      <c r="T10" s="673">
        <v>5.8440000000000003</v>
      </c>
      <c r="U10" s="673"/>
      <c r="V10" s="673">
        <v>36.74</v>
      </c>
      <c r="W10" s="673">
        <v>1.8149999999999997</v>
      </c>
      <c r="X10" s="673">
        <v>46.386999999999993</v>
      </c>
      <c r="Y10" s="673">
        <v>299.83199999999999</v>
      </c>
      <c r="AA10" s="679"/>
      <c r="AB10" s="680"/>
      <c r="AC10" s="400"/>
      <c r="AD10" s="400"/>
      <c r="AE10" s="400"/>
      <c r="AF10" s="400"/>
      <c r="AG10" s="400"/>
      <c r="AH10" s="400"/>
      <c r="AJ10" s="401"/>
    </row>
    <row r="11" spans="1:36" ht="18.75" customHeight="1">
      <c r="B11" s="268"/>
      <c r="C11" s="308">
        <f>+C10/G10</f>
        <v>1</v>
      </c>
      <c r="D11" s="298"/>
      <c r="E11" s="298"/>
      <c r="F11" s="318"/>
      <c r="G11" s="314">
        <f>+G10/O10</f>
        <v>0.57283212302434861</v>
      </c>
      <c r="H11" s="297"/>
      <c r="I11" s="296">
        <f>+I10/J10</f>
        <v>1</v>
      </c>
      <c r="J11" s="321">
        <f>+J10/O10</f>
        <v>0.42716787697565145</v>
      </c>
      <c r="K11" s="332">
        <f>+K10/O10</f>
        <v>0.57283212302434861</v>
      </c>
      <c r="L11" s="333">
        <f>+L10/O10</f>
        <v>0.42716787697565145</v>
      </c>
      <c r="M11" s="333"/>
      <c r="N11" s="335"/>
      <c r="O11" s="299">
        <f>+O10/O$56</f>
        <v>9.2487178153377537E-4</v>
      </c>
      <c r="P11" s="821"/>
      <c r="R11" s="672" t="s">
        <v>39</v>
      </c>
      <c r="S11" s="673"/>
      <c r="T11" s="673">
        <v>565.33999999999992</v>
      </c>
      <c r="U11" s="673"/>
      <c r="V11" s="673"/>
      <c r="W11" s="673"/>
      <c r="X11" s="673">
        <v>50.594000000000008</v>
      </c>
      <c r="Y11" s="673">
        <v>615.93399999999997</v>
      </c>
      <c r="AA11" s="679"/>
      <c r="AB11" s="680"/>
      <c r="AC11" s="400"/>
      <c r="AD11" s="400"/>
      <c r="AE11" s="400"/>
      <c r="AF11" s="400"/>
      <c r="AG11" s="400"/>
      <c r="AH11" s="400"/>
      <c r="AJ11" s="401"/>
    </row>
    <row r="12" spans="1:36" ht="18.75" customHeight="1">
      <c r="B12" s="267" t="s">
        <v>2</v>
      </c>
      <c r="C12" s="307">
        <f>+S8</f>
        <v>195.77699999999993</v>
      </c>
      <c r="D12" s="293">
        <f>+T8</f>
        <v>708.22700000000043</v>
      </c>
      <c r="E12" s="293">
        <f>+U8</f>
        <v>44</v>
      </c>
      <c r="F12" s="292"/>
      <c r="G12" s="313">
        <f>SUM(C12:F12)</f>
        <v>948.00400000000036</v>
      </c>
      <c r="H12" s="326">
        <f>+W8</f>
        <v>3.96</v>
      </c>
      <c r="I12" s="327">
        <f>+X8</f>
        <v>66.030999999999992</v>
      </c>
      <c r="J12" s="320">
        <f>SUM(H12:I12)</f>
        <v>69.990999999999985</v>
      </c>
      <c r="K12" s="329">
        <f>+C12+H12</f>
        <v>199.73699999999994</v>
      </c>
      <c r="L12" s="330">
        <f>+D12+I12</f>
        <v>774.25800000000038</v>
      </c>
      <c r="M12" s="330">
        <f>E12</f>
        <v>44</v>
      </c>
      <c r="N12" s="331"/>
      <c r="O12" s="294">
        <f>SUM(K12:N12)</f>
        <v>1017.9950000000003</v>
      </c>
      <c r="P12" s="821"/>
      <c r="R12" s="672" t="s">
        <v>5</v>
      </c>
      <c r="S12" s="673">
        <v>303.24600000000004</v>
      </c>
      <c r="T12" s="673">
        <v>15.620000000000001</v>
      </c>
      <c r="U12" s="673"/>
      <c r="V12" s="673"/>
      <c r="W12" s="673">
        <v>0.70600000000000007</v>
      </c>
      <c r="X12" s="673">
        <v>58.193999999999996</v>
      </c>
      <c r="Y12" s="673">
        <v>377.76600000000008</v>
      </c>
      <c r="AA12" s="679"/>
      <c r="AB12" s="680"/>
      <c r="AC12" s="400"/>
      <c r="AD12" s="400"/>
      <c r="AE12" s="400"/>
      <c r="AF12" s="400"/>
      <c r="AG12" s="400"/>
      <c r="AH12" s="400"/>
      <c r="AJ12" s="401"/>
    </row>
    <row r="13" spans="1:36" ht="18.75" customHeight="1">
      <c r="B13" s="268"/>
      <c r="C13" s="308">
        <f>+C12/G12</f>
        <v>0.20651495141370696</v>
      </c>
      <c r="D13" s="298">
        <f>+D12/G12</f>
        <v>0.74707174231332374</v>
      </c>
      <c r="E13" s="298">
        <f>+E12/G12</f>
        <v>4.6413306272969294E-2</v>
      </c>
      <c r="F13" s="318"/>
      <c r="G13" s="314">
        <f>+G12/O12</f>
        <v>0.93124622419560021</v>
      </c>
      <c r="H13" s="297">
        <f>+H12/J12</f>
        <v>5.6578702976096941E-2</v>
      </c>
      <c r="I13" s="296">
        <f>+I12/J12</f>
        <v>0.9434212970239032</v>
      </c>
      <c r="J13" s="321">
        <f>+J12/O12</f>
        <v>6.8753775804399786E-2</v>
      </c>
      <c r="K13" s="332">
        <f>+K12/O12</f>
        <v>0.19620626820367473</v>
      </c>
      <c r="L13" s="333">
        <f>+L12/O12</f>
        <v>0.76057151557718861</v>
      </c>
      <c r="M13" s="333">
        <f>+M12/O12</f>
        <v>4.3222216219136619E-2</v>
      </c>
      <c r="N13" s="335"/>
      <c r="O13" s="299">
        <f>+O12/O$56</f>
        <v>6.7030816548659833E-2</v>
      </c>
      <c r="P13" s="821"/>
      <c r="R13" s="672" t="s">
        <v>6</v>
      </c>
      <c r="S13" s="673">
        <v>1533.18</v>
      </c>
      <c r="T13" s="673">
        <v>0.1</v>
      </c>
      <c r="U13" s="673"/>
      <c r="V13" s="673"/>
      <c r="W13" s="673">
        <v>5.492</v>
      </c>
      <c r="X13" s="673">
        <v>2.629</v>
      </c>
      <c r="Y13" s="673">
        <v>1541.4009999999998</v>
      </c>
      <c r="AA13" s="679"/>
      <c r="AB13" s="680"/>
      <c r="AC13" s="400"/>
      <c r="AD13" s="400"/>
      <c r="AE13" s="400"/>
      <c r="AF13" s="400"/>
      <c r="AG13" s="400"/>
      <c r="AH13" s="400"/>
      <c r="AJ13" s="401"/>
    </row>
    <row r="14" spans="1:36" ht="18.75" customHeight="1">
      <c r="B14" s="267" t="s">
        <v>3</v>
      </c>
      <c r="C14" s="307">
        <f>+S9</f>
        <v>3.4839999999999995</v>
      </c>
      <c r="D14" s="293">
        <f>+T9</f>
        <v>0.5</v>
      </c>
      <c r="E14" s="293"/>
      <c r="F14" s="292"/>
      <c r="G14" s="313">
        <f>SUM(C14:F14)</f>
        <v>3.9839999999999995</v>
      </c>
      <c r="H14" s="326"/>
      <c r="I14" s="327">
        <f>+X9</f>
        <v>5.2</v>
      </c>
      <c r="J14" s="320">
        <f>SUM(H14:I14)</f>
        <v>5.2</v>
      </c>
      <c r="K14" s="329">
        <f>+C14+H14</f>
        <v>3.4839999999999995</v>
      </c>
      <c r="L14" s="330">
        <f>+D14+I14</f>
        <v>5.7</v>
      </c>
      <c r="M14" s="330"/>
      <c r="N14" s="331"/>
      <c r="O14" s="294">
        <f>SUM(K14:N14)</f>
        <v>9.1839999999999993</v>
      </c>
      <c r="P14" s="821"/>
      <c r="R14" s="672" t="s">
        <v>61</v>
      </c>
      <c r="S14" s="673">
        <v>503.4129999999999</v>
      </c>
      <c r="T14" s="673">
        <v>0.1</v>
      </c>
      <c r="U14" s="673"/>
      <c r="V14" s="673"/>
      <c r="W14" s="673">
        <v>4.3</v>
      </c>
      <c r="X14" s="673">
        <v>4.1030000000000006</v>
      </c>
      <c r="Y14" s="673">
        <v>511.91599999999994</v>
      </c>
      <c r="AA14" s="679"/>
      <c r="AB14" s="680"/>
      <c r="AC14" s="400"/>
      <c r="AD14" s="400"/>
      <c r="AE14" s="400"/>
      <c r="AF14" s="400"/>
      <c r="AG14" s="400"/>
      <c r="AH14" s="400"/>
      <c r="AJ14" s="401"/>
    </row>
    <row r="15" spans="1:36" ht="18.75" customHeight="1">
      <c r="B15" s="268"/>
      <c r="C15" s="308">
        <f>+C14/G14</f>
        <v>0.87449799196787148</v>
      </c>
      <c r="D15" s="298">
        <f>+D14/G14</f>
        <v>0.12550200803212852</v>
      </c>
      <c r="E15" s="298"/>
      <c r="F15" s="318"/>
      <c r="G15" s="314">
        <f>+G14/O14</f>
        <v>0.43379790940766549</v>
      </c>
      <c r="H15" s="297"/>
      <c r="I15" s="296">
        <f>+I14/J14</f>
        <v>1</v>
      </c>
      <c r="J15" s="321">
        <f>+J14/O14</f>
        <v>0.56620209059233451</v>
      </c>
      <c r="K15" s="332">
        <f>+K14/O14</f>
        <v>0.37935540069686408</v>
      </c>
      <c r="L15" s="333">
        <f>+L14/O14</f>
        <v>0.62064459930313598</v>
      </c>
      <c r="M15" s="333"/>
      <c r="N15" s="335"/>
      <c r="O15" s="299">
        <f>+O14/O$56</f>
        <v>6.0472892222740936E-4</v>
      </c>
      <c r="P15" s="821"/>
      <c r="R15" s="672" t="s">
        <v>8</v>
      </c>
      <c r="S15" s="673"/>
      <c r="T15" s="673">
        <v>140.42700000000002</v>
      </c>
      <c r="U15" s="673"/>
      <c r="V15" s="673">
        <v>262</v>
      </c>
      <c r="W15" s="673"/>
      <c r="X15" s="673">
        <v>78.921000000000021</v>
      </c>
      <c r="Y15" s="673">
        <v>481.34800000000007</v>
      </c>
      <c r="AA15" s="679"/>
      <c r="AB15" s="680"/>
      <c r="AC15" s="400"/>
      <c r="AD15" s="400"/>
      <c r="AE15" s="400"/>
      <c r="AF15" s="400"/>
      <c r="AG15" s="400"/>
      <c r="AH15" s="400"/>
      <c r="AJ15" s="401"/>
    </row>
    <row r="16" spans="1:36" ht="18.75" customHeight="1">
      <c r="B16" s="267" t="s">
        <v>4</v>
      </c>
      <c r="C16" s="307">
        <f>+S10</f>
        <v>209.04599999999999</v>
      </c>
      <c r="D16" s="293">
        <f>+T10</f>
        <v>5.8440000000000003</v>
      </c>
      <c r="E16" s="293"/>
      <c r="F16" s="292">
        <f>+V10</f>
        <v>36.74</v>
      </c>
      <c r="G16" s="313">
        <f>SUM(C16:F16)</f>
        <v>251.63</v>
      </c>
      <c r="H16" s="326">
        <f>+W10</f>
        <v>1.8149999999999997</v>
      </c>
      <c r="I16" s="327">
        <f>+X10</f>
        <v>46.386999999999993</v>
      </c>
      <c r="J16" s="320">
        <f>SUM(H16:I16)</f>
        <v>48.201999999999991</v>
      </c>
      <c r="K16" s="329">
        <f>+C16+H16</f>
        <v>210.86099999999999</v>
      </c>
      <c r="L16" s="330">
        <f>+D16+I16</f>
        <v>52.230999999999995</v>
      </c>
      <c r="M16" s="330"/>
      <c r="N16" s="331">
        <f>+F16</f>
        <v>36.74</v>
      </c>
      <c r="O16" s="294">
        <f>SUM(K16:N16)</f>
        <v>299.83199999999999</v>
      </c>
      <c r="P16" s="821"/>
      <c r="R16" s="672" t="s">
        <v>47</v>
      </c>
      <c r="S16" s="673">
        <v>473.45200000000011</v>
      </c>
      <c r="T16" s="673">
        <v>2.2000000000000002</v>
      </c>
      <c r="U16" s="673"/>
      <c r="V16" s="673"/>
      <c r="W16" s="673">
        <v>36.200000000000003</v>
      </c>
      <c r="X16" s="673">
        <v>27.981999999999999</v>
      </c>
      <c r="Y16" s="673">
        <v>539.83400000000006</v>
      </c>
      <c r="AA16" s="679"/>
      <c r="AB16" s="680"/>
      <c r="AC16" s="400"/>
      <c r="AD16" s="400"/>
      <c r="AE16" s="400"/>
      <c r="AF16" s="400"/>
      <c r="AG16" s="400"/>
      <c r="AH16" s="400"/>
      <c r="AJ16" s="401"/>
    </row>
    <row r="17" spans="2:36" ht="18.75" customHeight="1">
      <c r="B17" s="268"/>
      <c r="C17" s="308">
        <f>+C16/G16</f>
        <v>0.83076739657433529</v>
      </c>
      <c r="D17" s="298">
        <f>+D16/G16</f>
        <v>2.3224575766005645E-2</v>
      </c>
      <c r="E17" s="298"/>
      <c r="F17" s="345">
        <f>+F16/G16</f>
        <v>0.14600802765965903</v>
      </c>
      <c r="G17" s="314">
        <f>+G16/O16</f>
        <v>0.83923663918461</v>
      </c>
      <c r="H17" s="297">
        <f>+H16/J16</f>
        <v>3.7654039251483341E-2</v>
      </c>
      <c r="I17" s="296">
        <f>+I16/J16</f>
        <v>0.96234596074851675</v>
      </c>
      <c r="J17" s="321">
        <f>+J16/O16</f>
        <v>0.16076336081538992</v>
      </c>
      <c r="K17" s="332">
        <f>+K16/O16</f>
        <v>0.70326382774353635</v>
      </c>
      <c r="L17" s="333">
        <f>+L16/O16</f>
        <v>0.17420088582939777</v>
      </c>
      <c r="M17" s="333"/>
      <c r="N17" s="335">
        <f>+N16/O16</f>
        <v>0.12253528642706583</v>
      </c>
      <c r="O17" s="299">
        <f>+O16/O$56</f>
        <v>1.9742713655192576E-2</v>
      </c>
      <c r="P17" s="821"/>
      <c r="R17" s="672" t="s">
        <v>10</v>
      </c>
      <c r="S17" s="673">
        <v>10.080000000000002</v>
      </c>
      <c r="T17" s="673">
        <v>0.25</v>
      </c>
      <c r="U17" s="673"/>
      <c r="V17" s="673">
        <v>80.25</v>
      </c>
      <c r="W17" s="673">
        <v>14.32</v>
      </c>
      <c r="X17" s="673">
        <v>153.12500000000003</v>
      </c>
      <c r="Y17" s="673">
        <v>258.02500000000003</v>
      </c>
      <c r="AA17" s="679"/>
      <c r="AB17" s="680"/>
      <c r="AC17" s="400"/>
      <c r="AD17" s="400"/>
      <c r="AE17" s="400"/>
      <c r="AF17" s="400"/>
      <c r="AG17" s="400"/>
      <c r="AH17" s="400"/>
      <c r="AJ17" s="401"/>
    </row>
    <row r="18" spans="2:36" ht="18.75" customHeight="1">
      <c r="B18" s="267" t="s">
        <v>39</v>
      </c>
      <c r="C18" s="307"/>
      <c r="D18" s="293">
        <f>+T11</f>
        <v>565.33999999999992</v>
      </c>
      <c r="E18" s="293"/>
      <c r="F18" s="292"/>
      <c r="G18" s="313">
        <f>SUM(C18:F18)</f>
        <v>565.33999999999992</v>
      </c>
      <c r="H18" s="326"/>
      <c r="I18" s="327">
        <f>+X11</f>
        <v>50.594000000000008</v>
      </c>
      <c r="J18" s="320">
        <f>SUM(H18:I18)</f>
        <v>50.594000000000008</v>
      </c>
      <c r="K18" s="329"/>
      <c r="L18" s="330">
        <f>+D18+I18</f>
        <v>615.93399999999997</v>
      </c>
      <c r="M18" s="330"/>
      <c r="N18" s="331"/>
      <c r="O18" s="294">
        <f>SUM(K18:N18)</f>
        <v>615.93399999999997</v>
      </c>
      <c r="P18" s="821"/>
      <c r="R18" s="672" t="s">
        <v>11</v>
      </c>
      <c r="S18" s="673">
        <v>1</v>
      </c>
      <c r="T18" s="673">
        <v>418.13</v>
      </c>
      <c r="U18" s="673"/>
      <c r="V18" s="673"/>
      <c r="W18" s="673"/>
      <c r="X18" s="673">
        <v>48.346000000000004</v>
      </c>
      <c r="Y18" s="673">
        <v>467.476</v>
      </c>
      <c r="AA18" s="679"/>
      <c r="AB18" s="680"/>
      <c r="AC18" s="400"/>
      <c r="AD18" s="400"/>
      <c r="AE18" s="400"/>
      <c r="AF18" s="400"/>
      <c r="AG18" s="400"/>
      <c r="AH18" s="400"/>
      <c r="AJ18" s="401"/>
    </row>
    <row r="19" spans="2:36" ht="18.75" customHeight="1">
      <c r="B19" s="268"/>
      <c r="C19" s="308"/>
      <c r="D19" s="298">
        <f>+D18/G18</f>
        <v>1</v>
      </c>
      <c r="E19" s="298"/>
      <c r="F19" s="318"/>
      <c r="G19" s="314">
        <f>+G18/O18</f>
        <v>0.9178580821971184</v>
      </c>
      <c r="H19" s="297"/>
      <c r="I19" s="296">
        <f>+I18/J18</f>
        <v>1</v>
      </c>
      <c r="J19" s="321">
        <f>+J18/O18</f>
        <v>8.2141917802881492E-2</v>
      </c>
      <c r="K19" s="332"/>
      <c r="L19" s="333">
        <f>+L18/O18</f>
        <v>1</v>
      </c>
      <c r="M19" s="333"/>
      <c r="N19" s="335"/>
      <c r="O19" s="299">
        <f>+O18/O$56</f>
        <v>4.0556740416291072E-2</v>
      </c>
      <c r="P19" s="821"/>
      <c r="R19" s="672" t="s">
        <v>12</v>
      </c>
      <c r="S19" s="673">
        <v>1216.1780000000001</v>
      </c>
      <c r="T19" s="673">
        <v>3494.5860000000002</v>
      </c>
      <c r="U19" s="673"/>
      <c r="V19" s="673"/>
      <c r="W19" s="673">
        <v>34.388000000000005</v>
      </c>
      <c r="X19" s="673">
        <v>313.584</v>
      </c>
      <c r="Y19" s="673">
        <v>5058.7359999999999</v>
      </c>
      <c r="AA19" s="679"/>
      <c r="AB19" s="680"/>
      <c r="AC19" s="400"/>
      <c r="AD19" s="400"/>
      <c r="AE19" s="400"/>
      <c r="AF19" s="400"/>
      <c r="AG19" s="400"/>
      <c r="AH19" s="400"/>
      <c r="AJ19" s="401"/>
    </row>
    <row r="20" spans="2:36" ht="18.75" customHeight="1">
      <c r="B20" s="267" t="s">
        <v>5</v>
      </c>
      <c r="C20" s="307">
        <f>+S12</f>
        <v>303.24600000000004</v>
      </c>
      <c r="D20" s="293">
        <f>+T12</f>
        <v>15.620000000000001</v>
      </c>
      <c r="E20" s="293"/>
      <c r="F20" s="292"/>
      <c r="G20" s="313">
        <f>SUM(C20:F20)</f>
        <v>318.86600000000004</v>
      </c>
      <c r="H20" s="326">
        <f>+W12</f>
        <v>0.70600000000000007</v>
      </c>
      <c r="I20" s="327">
        <f>+X12</f>
        <v>58.193999999999996</v>
      </c>
      <c r="J20" s="320">
        <f>SUM(H20:I20)</f>
        <v>58.9</v>
      </c>
      <c r="K20" s="329">
        <f>+C20+H20</f>
        <v>303.95200000000006</v>
      </c>
      <c r="L20" s="330">
        <f>+D20+I20</f>
        <v>73.813999999999993</v>
      </c>
      <c r="M20" s="330"/>
      <c r="N20" s="331"/>
      <c r="O20" s="294">
        <f>SUM(K20:N20)</f>
        <v>377.76600000000008</v>
      </c>
      <c r="P20" s="821"/>
      <c r="R20" s="672" t="s">
        <v>13</v>
      </c>
      <c r="S20" s="673"/>
      <c r="T20" s="673">
        <v>184.61199999999994</v>
      </c>
      <c r="U20" s="673"/>
      <c r="V20" s="673"/>
      <c r="W20" s="673"/>
      <c r="X20" s="673">
        <v>216.82600000000002</v>
      </c>
      <c r="Y20" s="673">
        <v>401.43799999999999</v>
      </c>
      <c r="AA20" s="679"/>
      <c r="AB20" s="680"/>
      <c r="AC20" s="400"/>
      <c r="AD20" s="400"/>
      <c r="AE20" s="400"/>
      <c r="AF20" s="400"/>
      <c r="AG20" s="400"/>
      <c r="AH20" s="400"/>
      <c r="AJ20" s="401"/>
    </row>
    <row r="21" spans="2:36" ht="18.75" customHeight="1">
      <c r="B21" s="268"/>
      <c r="C21" s="308">
        <f>+C20/G20</f>
        <v>0.95101390552771381</v>
      </c>
      <c r="D21" s="298"/>
      <c r="E21" s="298"/>
      <c r="F21" s="318"/>
      <c r="G21" s="314">
        <f>+G20/O20</f>
        <v>0.84408337436402425</v>
      </c>
      <c r="H21" s="297">
        <f>+H20/J20</f>
        <v>1.1986417657045842E-2</v>
      </c>
      <c r="I21" s="296">
        <f>+I20/J20</f>
        <v>0.98801358234295411</v>
      </c>
      <c r="J21" s="321">
        <f>+J20/O20</f>
        <v>0.15591662563597566</v>
      </c>
      <c r="K21" s="332">
        <f>+K20/O20</f>
        <v>0.80460390823949213</v>
      </c>
      <c r="L21" s="333">
        <f>+L20/O20</f>
        <v>0.19539609176050776</v>
      </c>
      <c r="M21" s="333"/>
      <c r="N21" s="335"/>
      <c r="O21" s="299">
        <f>+O20/O$56</f>
        <v>2.4874349524625392E-2</v>
      </c>
      <c r="P21" s="821"/>
      <c r="R21" s="672" t="s">
        <v>14</v>
      </c>
      <c r="S21" s="673"/>
      <c r="T21" s="673">
        <v>27.419999999999998</v>
      </c>
      <c r="U21" s="673"/>
      <c r="V21" s="673"/>
      <c r="W21" s="673"/>
      <c r="X21" s="673"/>
      <c r="Y21" s="673">
        <v>27.419999999999998</v>
      </c>
      <c r="AA21" s="679"/>
      <c r="AB21" s="680"/>
      <c r="AC21" s="400"/>
      <c r="AD21" s="400"/>
      <c r="AE21" s="400"/>
      <c r="AF21" s="400"/>
      <c r="AG21" s="400"/>
      <c r="AH21" s="400"/>
      <c r="AJ21" s="401"/>
    </row>
    <row r="22" spans="2:36" ht="18.75" customHeight="1">
      <c r="B22" s="267" t="s">
        <v>6</v>
      </c>
      <c r="C22" s="307">
        <f>+S13</f>
        <v>1533.18</v>
      </c>
      <c r="D22" s="293">
        <f>+T13</f>
        <v>0.1</v>
      </c>
      <c r="E22" s="293"/>
      <c r="F22" s="292"/>
      <c r="G22" s="313">
        <f>SUM(C22:F22)</f>
        <v>1533.28</v>
      </c>
      <c r="H22" s="326">
        <f>+W13</f>
        <v>5.492</v>
      </c>
      <c r="I22" s="327">
        <f>+X13</f>
        <v>2.629</v>
      </c>
      <c r="J22" s="320">
        <f>SUM(H22:I22)</f>
        <v>8.1210000000000004</v>
      </c>
      <c r="K22" s="329">
        <f>+C22+H22</f>
        <v>1538.672</v>
      </c>
      <c r="L22" s="330">
        <f>+D22+I22</f>
        <v>2.7290000000000001</v>
      </c>
      <c r="M22" s="330"/>
      <c r="N22" s="331"/>
      <c r="O22" s="294">
        <f>SUM(K22:N22)</f>
        <v>1541.4010000000001</v>
      </c>
      <c r="P22" s="821"/>
      <c r="R22" s="672" t="s">
        <v>15</v>
      </c>
      <c r="S22" s="673">
        <v>0.47</v>
      </c>
      <c r="T22" s="673">
        <v>1422.66</v>
      </c>
      <c r="U22" s="673">
        <v>225.02500000000001</v>
      </c>
      <c r="V22" s="673"/>
      <c r="W22" s="673">
        <v>9</v>
      </c>
      <c r="X22" s="673">
        <v>32.997999999999998</v>
      </c>
      <c r="Y22" s="673">
        <v>1690.1530000000002</v>
      </c>
      <c r="AA22" s="679"/>
      <c r="AB22" s="680"/>
      <c r="AC22" s="400"/>
      <c r="AD22" s="400"/>
      <c r="AE22" s="400"/>
      <c r="AF22" s="400"/>
      <c r="AG22" s="400"/>
      <c r="AH22" s="400"/>
      <c r="AJ22" s="401"/>
    </row>
    <row r="23" spans="2:36" ht="18.75" customHeight="1">
      <c r="B23" s="268"/>
      <c r="C23" s="308">
        <f>+C22/G22</f>
        <v>0.99993478034018579</v>
      </c>
      <c r="D23" s="298">
        <f>+D22/G22</f>
        <v>6.5219659814254408E-5</v>
      </c>
      <c r="E23" s="298"/>
      <c r="F23" s="318"/>
      <c r="G23" s="314">
        <f>+G22/O22</f>
        <v>0.99473141641921858</v>
      </c>
      <c r="H23" s="297">
        <f>+H22/J22</f>
        <v>0.67627139514838075</v>
      </c>
      <c r="I23" s="296">
        <f>+I22/J22</f>
        <v>0.32372860485161925</v>
      </c>
      <c r="J23" s="321">
        <f>+J22/O22</f>
        <v>5.2685835807813799E-3</v>
      </c>
      <c r="K23" s="332">
        <f>+K22/O22</f>
        <v>0.99822953274326409</v>
      </c>
      <c r="L23" s="333">
        <f>+L22/O22</f>
        <v>1.7704672567359174E-3</v>
      </c>
      <c r="M23" s="333"/>
      <c r="N23" s="335"/>
      <c r="O23" s="299">
        <f>+O22/O$56</f>
        <v>0.10149496575024512</v>
      </c>
      <c r="P23" s="821"/>
      <c r="R23" s="672" t="s">
        <v>16</v>
      </c>
      <c r="S23" s="673">
        <v>130.96</v>
      </c>
      <c r="T23" s="673">
        <v>1.6</v>
      </c>
      <c r="U23" s="673"/>
      <c r="V23" s="673"/>
      <c r="W23" s="673">
        <v>17.062000000000001</v>
      </c>
      <c r="X23" s="673">
        <v>17.606000000000002</v>
      </c>
      <c r="Y23" s="673">
        <v>167.22800000000001</v>
      </c>
      <c r="AA23" s="679"/>
      <c r="AB23" s="680"/>
      <c r="AC23" s="400"/>
      <c r="AD23" s="400"/>
      <c r="AE23" s="400"/>
      <c r="AF23" s="400"/>
      <c r="AG23" s="400"/>
      <c r="AH23" s="400"/>
      <c r="AJ23" s="401"/>
    </row>
    <row r="24" spans="2:36" ht="18.75" customHeight="1">
      <c r="B24" s="267" t="s">
        <v>7</v>
      </c>
      <c r="C24" s="307">
        <f>+S14</f>
        <v>503.4129999999999</v>
      </c>
      <c r="D24" s="293">
        <f>+T14</f>
        <v>0.1</v>
      </c>
      <c r="E24" s="293"/>
      <c r="F24" s="292"/>
      <c r="G24" s="313">
        <f>SUM(C24:F24)</f>
        <v>503.51299999999992</v>
      </c>
      <c r="H24" s="326">
        <f>+W14</f>
        <v>4.3</v>
      </c>
      <c r="I24" s="327">
        <f>+X14</f>
        <v>4.1030000000000006</v>
      </c>
      <c r="J24" s="320">
        <f>SUM(H24:I24)</f>
        <v>8.4030000000000005</v>
      </c>
      <c r="K24" s="329">
        <f>+C24+H24</f>
        <v>507.71299999999991</v>
      </c>
      <c r="L24" s="330">
        <f>+D24+I24</f>
        <v>4.2030000000000003</v>
      </c>
      <c r="M24" s="330"/>
      <c r="N24" s="331"/>
      <c r="O24" s="294">
        <f>SUM(K24:N24)</f>
        <v>511.91599999999988</v>
      </c>
      <c r="P24" s="821"/>
      <c r="R24" s="672" t="s">
        <v>17</v>
      </c>
      <c r="S24" s="673">
        <v>41.915999999999997</v>
      </c>
      <c r="T24" s="673">
        <v>422.86000000000013</v>
      </c>
      <c r="U24" s="673"/>
      <c r="V24" s="673">
        <v>30</v>
      </c>
      <c r="W24" s="673"/>
      <c r="X24" s="673">
        <v>74.017000000000024</v>
      </c>
      <c r="Y24" s="673">
        <v>568.79300000000012</v>
      </c>
      <c r="AA24" s="679"/>
      <c r="AB24" s="680"/>
      <c r="AC24" s="400"/>
      <c r="AD24" s="400"/>
      <c r="AE24" s="400"/>
      <c r="AF24" s="400"/>
      <c r="AG24" s="400"/>
      <c r="AH24" s="400"/>
      <c r="AJ24" s="401"/>
    </row>
    <row r="25" spans="2:36" ht="18.75" customHeight="1">
      <c r="B25" s="268"/>
      <c r="C25" s="308">
        <f>+C24/G24</f>
        <v>0.99980139539594803</v>
      </c>
      <c r="D25" s="298">
        <f>+D24/G24</f>
        <v>1.9860460405193118E-4</v>
      </c>
      <c r="E25" s="298"/>
      <c r="F25" s="318"/>
      <c r="G25" s="314">
        <f>+G24/O24</f>
        <v>0.98358519757147667</v>
      </c>
      <c r="H25" s="297">
        <f>+H24/J24</f>
        <v>0.51172200404617396</v>
      </c>
      <c r="I25" s="296">
        <f>+I24/J24</f>
        <v>0.48827799595382604</v>
      </c>
      <c r="J25" s="321">
        <f>+J24/O24</f>
        <v>1.6414802428523435E-2</v>
      </c>
      <c r="K25" s="332">
        <f>+K24/O24</f>
        <v>0.99178966861750761</v>
      </c>
      <c r="L25" s="333">
        <f>+L24/O24</f>
        <v>8.2103313824924418E-3</v>
      </c>
      <c r="M25" s="333"/>
      <c r="N25" s="335"/>
      <c r="O25" s="299">
        <f>+O24/O$56</f>
        <v>3.3707579589608717E-2</v>
      </c>
      <c r="P25" s="821"/>
      <c r="R25" s="672" t="s">
        <v>18</v>
      </c>
      <c r="S25" s="673">
        <v>182.26999999999995</v>
      </c>
      <c r="T25" s="673">
        <v>1.69</v>
      </c>
      <c r="U25" s="673"/>
      <c r="V25" s="673"/>
      <c r="W25" s="673"/>
      <c r="X25" s="673">
        <v>19.067</v>
      </c>
      <c r="Y25" s="673">
        <v>203.02699999999996</v>
      </c>
      <c r="AA25" s="679"/>
      <c r="AB25" s="680"/>
      <c r="AC25" s="400"/>
      <c r="AD25" s="400"/>
      <c r="AE25" s="400"/>
      <c r="AF25" s="400"/>
      <c r="AG25" s="400"/>
      <c r="AH25" s="400"/>
      <c r="AJ25" s="401"/>
    </row>
    <row r="26" spans="2:36" ht="18.75" customHeight="1">
      <c r="B26" s="267" t="s">
        <v>8</v>
      </c>
      <c r="C26" s="307"/>
      <c r="D26" s="293">
        <f>+T15</f>
        <v>140.42700000000002</v>
      </c>
      <c r="E26" s="293"/>
      <c r="F26" s="292">
        <f>+V15</f>
        <v>262</v>
      </c>
      <c r="G26" s="313">
        <f>SUM(C26:F26)</f>
        <v>402.42700000000002</v>
      </c>
      <c r="H26" s="326"/>
      <c r="I26" s="327">
        <f>+X15</f>
        <v>78.921000000000021</v>
      </c>
      <c r="J26" s="320">
        <f>SUM(H26:I26)</f>
        <v>78.921000000000021</v>
      </c>
      <c r="K26" s="329"/>
      <c r="L26" s="330">
        <f>+D26+I26</f>
        <v>219.34800000000004</v>
      </c>
      <c r="M26" s="330"/>
      <c r="N26" s="331">
        <f>+F26</f>
        <v>262</v>
      </c>
      <c r="O26" s="294">
        <f>SUM(K26:N26)</f>
        <v>481.34800000000007</v>
      </c>
      <c r="P26" s="821"/>
      <c r="R26" s="672" t="s">
        <v>19</v>
      </c>
      <c r="S26" s="673">
        <v>10.130000000000001</v>
      </c>
      <c r="T26" s="673">
        <v>19.666000000000004</v>
      </c>
      <c r="U26" s="673"/>
      <c r="V26" s="673"/>
      <c r="W26" s="673"/>
      <c r="X26" s="673">
        <v>2</v>
      </c>
      <c r="Y26" s="673">
        <v>31.796000000000006</v>
      </c>
      <c r="AA26" s="679"/>
      <c r="AB26" s="680"/>
      <c r="AC26" s="400"/>
      <c r="AD26" s="400"/>
      <c r="AE26" s="400"/>
      <c r="AF26" s="400"/>
      <c r="AG26" s="400"/>
      <c r="AH26" s="400"/>
      <c r="AJ26" s="401"/>
    </row>
    <row r="27" spans="2:36" ht="18.75" customHeight="1">
      <c r="B27" s="268"/>
      <c r="C27" s="308"/>
      <c r="D27" s="298">
        <f>+D26/G26</f>
        <v>0.34895024439215067</v>
      </c>
      <c r="E27" s="298"/>
      <c r="F27" s="345">
        <f>+F26/G26</f>
        <v>0.65104975560784939</v>
      </c>
      <c r="G27" s="314">
        <f>+G26/O26</f>
        <v>0.83604169956040109</v>
      </c>
      <c r="H27" s="297"/>
      <c r="I27" s="296">
        <f>+I26/J26</f>
        <v>1</v>
      </c>
      <c r="J27" s="321">
        <f>+J26/O26</f>
        <v>0.1639583004395988</v>
      </c>
      <c r="K27" s="332"/>
      <c r="L27" s="333">
        <f>+L26/O26</f>
        <v>0.45569525582322978</v>
      </c>
      <c r="M27" s="333"/>
      <c r="N27" s="335">
        <f>+N26/O26</f>
        <v>0.54430474417677011</v>
      </c>
      <c r="O27" s="299">
        <f>+O26/O$56</f>
        <v>3.1694801530522551E-2</v>
      </c>
      <c r="P27" s="821"/>
      <c r="R27" s="672" t="s">
        <v>20</v>
      </c>
      <c r="S27" s="673">
        <v>35.700000000000003</v>
      </c>
      <c r="T27" s="673"/>
      <c r="U27" s="673">
        <v>20</v>
      </c>
      <c r="V27" s="673"/>
      <c r="W27" s="673"/>
      <c r="X27" s="673">
        <v>4.2050000000000001</v>
      </c>
      <c r="Y27" s="673">
        <v>59.905000000000001</v>
      </c>
      <c r="AA27" s="679"/>
      <c r="AB27" s="680"/>
      <c r="AC27" s="400"/>
      <c r="AD27" s="400"/>
      <c r="AE27" s="400"/>
      <c r="AF27" s="400"/>
      <c r="AG27" s="400"/>
      <c r="AH27" s="400"/>
      <c r="AJ27" s="401"/>
    </row>
    <row r="28" spans="2:36" ht="18.75" customHeight="1">
      <c r="B28" s="267" t="s">
        <v>9</v>
      </c>
      <c r="C28" s="307">
        <f>+S16</f>
        <v>473.45200000000011</v>
      </c>
      <c r="D28" s="293">
        <f>+T16</f>
        <v>2.2000000000000002</v>
      </c>
      <c r="E28" s="293"/>
      <c r="F28" s="292"/>
      <c r="G28" s="313">
        <f>SUM(C28:F28)</f>
        <v>475.6520000000001</v>
      </c>
      <c r="H28" s="326">
        <f>+W16</f>
        <v>36.200000000000003</v>
      </c>
      <c r="I28" s="327">
        <f>+X16</f>
        <v>27.981999999999999</v>
      </c>
      <c r="J28" s="320">
        <f>SUM(H28:I28)</f>
        <v>64.182000000000002</v>
      </c>
      <c r="K28" s="329">
        <f>+C28+H28</f>
        <v>509.6520000000001</v>
      </c>
      <c r="L28" s="330">
        <f>+D28+I28</f>
        <v>30.181999999999999</v>
      </c>
      <c r="M28" s="330"/>
      <c r="N28" s="331"/>
      <c r="O28" s="294">
        <f>SUM(K28:N28)</f>
        <v>539.83400000000006</v>
      </c>
      <c r="P28" s="821"/>
      <c r="R28" s="672" t="s">
        <v>21</v>
      </c>
      <c r="S28" s="673"/>
      <c r="T28" s="673">
        <v>18.88</v>
      </c>
      <c r="U28" s="673"/>
      <c r="V28" s="673"/>
      <c r="W28" s="673"/>
      <c r="X28" s="673">
        <v>7.3379999999999992</v>
      </c>
      <c r="Y28" s="673">
        <v>26.217999999999996</v>
      </c>
      <c r="AA28" s="679"/>
      <c r="AB28" s="680"/>
      <c r="AC28" s="400"/>
      <c r="AD28" s="400"/>
      <c r="AE28" s="400"/>
      <c r="AF28" s="400"/>
      <c r="AG28" s="400"/>
      <c r="AH28" s="400"/>
      <c r="AJ28" s="401"/>
    </row>
    <row r="29" spans="2:36" ht="18.75" customHeight="1">
      <c r="B29" s="268"/>
      <c r="C29" s="308">
        <f>+C28/G28</f>
        <v>0.9953747697896782</v>
      </c>
      <c r="D29" s="298">
        <f>+D28/G28</f>
        <v>4.6252302103218313E-3</v>
      </c>
      <c r="E29" s="298"/>
      <c r="F29" s="318"/>
      <c r="G29" s="314">
        <f>+G28/O28</f>
        <v>0.88110789613103291</v>
      </c>
      <c r="H29" s="297">
        <f>+H28/J28</f>
        <v>0.56402106509613292</v>
      </c>
      <c r="I29" s="296">
        <f>+I28/J28</f>
        <v>0.43597893490386708</v>
      </c>
      <c r="J29" s="321">
        <f>+J28/O28</f>
        <v>0.11889210386896712</v>
      </c>
      <c r="K29" s="332">
        <f>+K28/O28</f>
        <v>0.94409022032698953</v>
      </c>
      <c r="L29" s="333">
        <f>+L28/O28</f>
        <v>5.5909779673010584E-2</v>
      </c>
      <c r="M29" s="333"/>
      <c r="N29" s="335"/>
      <c r="O29" s="299">
        <f>+O28/O$56</f>
        <v>3.5545865962729899E-2</v>
      </c>
      <c r="P29" s="821"/>
      <c r="R29" s="672" t="s">
        <v>22</v>
      </c>
      <c r="S29" s="673">
        <v>0.87</v>
      </c>
      <c r="T29" s="673">
        <v>256.37199999999996</v>
      </c>
      <c r="U29" s="673">
        <v>8.9999999999999993E-3</v>
      </c>
      <c r="V29" s="673"/>
      <c r="W29" s="673"/>
      <c r="X29" s="673">
        <v>7.25</v>
      </c>
      <c r="Y29" s="673">
        <v>264.50099999999998</v>
      </c>
      <c r="AA29" s="679"/>
      <c r="AB29" s="680"/>
      <c r="AC29" s="400"/>
      <c r="AD29" s="400"/>
      <c r="AE29" s="400"/>
      <c r="AF29" s="400"/>
      <c r="AG29" s="400"/>
      <c r="AH29" s="400"/>
      <c r="AJ29" s="401"/>
    </row>
    <row r="30" spans="2:36" ht="18.75" customHeight="1">
      <c r="B30" s="267" t="s">
        <v>10</v>
      </c>
      <c r="C30" s="307">
        <f>+S17</f>
        <v>10.080000000000002</v>
      </c>
      <c r="D30" s="293">
        <f>+T17</f>
        <v>0.25</v>
      </c>
      <c r="E30" s="293"/>
      <c r="F30" s="292">
        <f>+V17</f>
        <v>80.25</v>
      </c>
      <c r="G30" s="313">
        <f>SUM(C30:F30)</f>
        <v>90.58</v>
      </c>
      <c r="H30" s="326">
        <f>+W17</f>
        <v>14.32</v>
      </c>
      <c r="I30" s="327">
        <f>+X17</f>
        <v>153.12500000000003</v>
      </c>
      <c r="J30" s="320">
        <f>SUM(H30:I30)</f>
        <v>167.44500000000002</v>
      </c>
      <c r="K30" s="329">
        <f>+C30+H30</f>
        <v>24.400000000000002</v>
      </c>
      <c r="L30" s="330">
        <f>+D30+I30</f>
        <v>153.37500000000003</v>
      </c>
      <c r="M30" s="330"/>
      <c r="N30" s="331">
        <f>+F30</f>
        <v>80.25</v>
      </c>
      <c r="O30" s="294">
        <f>SUM(K30:N30)</f>
        <v>258.02500000000003</v>
      </c>
      <c r="P30" s="821"/>
      <c r="R30" s="672" t="s">
        <v>95</v>
      </c>
      <c r="S30" s="675">
        <v>5285.68</v>
      </c>
      <c r="T30" s="675">
        <v>7740.344000000001</v>
      </c>
      <c r="U30" s="675">
        <v>289.03399999999999</v>
      </c>
      <c r="V30" s="675">
        <v>408.99</v>
      </c>
      <c r="W30" s="675">
        <v>130.90300000000002</v>
      </c>
      <c r="X30" s="675">
        <v>1332.019</v>
      </c>
      <c r="Y30" s="675">
        <v>15186.970000000001</v>
      </c>
      <c r="AA30" s="550"/>
      <c r="AB30" s="550"/>
    </row>
    <row r="31" spans="2:36" ht="18.75" customHeight="1">
      <c r="B31" s="268"/>
      <c r="C31" s="308">
        <f>+C30/G30</f>
        <v>0.11128284389489956</v>
      </c>
      <c r="D31" s="298">
        <f>+D30/G30</f>
        <v>2.7599911680282626E-3</v>
      </c>
      <c r="E31" s="298"/>
      <c r="F31" s="345">
        <f>+F30/G30</f>
        <v>0.88595716493707222</v>
      </c>
      <c r="G31" s="314">
        <f>+G30/O30</f>
        <v>0.35105125472337945</v>
      </c>
      <c r="H31" s="297">
        <f>+H30/J30</f>
        <v>8.5520618710621388E-2</v>
      </c>
      <c r="I31" s="296">
        <f>+I30/J30</f>
        <v>0.91447938128937867</v>
      </c>
      <c r="J31" s="321">
        <f>+J30/O30</f>
        <v>0.6489487452766205</v>
      </c>
      <c r="K31" s="332">
        <f>+K30/O30</f>
        <v>9.4564480186028477E-2</v>
      </c>
      <c r="L31" s="333">
        <f>+L30/O30</f>
        <v>0.5944191454316442</v>
      </c>
      <c r="M31" s="333"/>
      <c r="N31" s="335">
        <f>+N30/O30</f>
        <v>0.31101637438232727</v>
      </c>
      <c r="O31" s="299">
        <f>+O30/O$56</f>
        <v>1.698989330985707E-2</v>
      </c>
      <c r="P31" s="821"/>
      <c r="AA31" s="550"/>
      <c r="AB31" s="550"/>
    </row>
    <row r="32" spans="2:36" ht="18.75" customHeight="1">
      <c r="B32" s="267" t="s">
        <v>11</v>
      </c>
      <c r="C32" s="307">
        <f>+S18</f>
        <v>1</v>
      </c>
      <c r="D32" s="293">
        <f>+T18</f>
        <v>418.13</v>
      </c>
      <c r="E32" s="293"/>
      <c r="F32" s="292"/>
      <c r="G32" s="313">
        <f>SUM(C32:F32)</f>
        <v>419.13</v>
      </c>
      <c r="H32" s="326"/>
      <c r="I32" s="327">
        <f>+X18</f>
        <v>48.346000000000004</v>
      </c>
      <c r="J32" s="320">
        <f>SUM(H32:I32)</f>
        <v>48.346000000000004</v>
      </c>
      <c r="K32" s="329">
        <f>+C32+H32</f>
        <v>1</v>
      </c>
      <c r="L32" s="330">
        <f>+D32+I32</f>
        <v>466.476</v>
      </c>
      <c r="M32" s="330"/>
      <c r="N32" s="331"/>
      <c r="O32" s="294">
        <f>SUM(K32:N32)</f>
        <v>467.476</v>
      </c>
      <c r="P32" s="821"/>
      <c r="V32" s="822"/>
      <c r="X32" s="824"/>
      <c r="Y32" s="824"/>
      <c r="Z32" s="825"/>
      <c r="AA32" s="677"/>
      <c r="AB32" s="550"/>
    </row>
    <row r="33" spans="2:28" ht="18.75" customHeight="1">
      <c r="B33" s="268"/>
      <c r="C33" s="308"/>
      <c r="D33" s="298">
        <f>+D32/G32</f>
        <v>0.997614105408823</v>
      </c>
      <c r="E33" s="298"/>
      <c r="F33" s="318"/>
      <c r="G33" s="314">
        <f>+G32/O32</f>
        <v>0.89658078703505639</v>
      </c>
      <c r="H33" s="297"/>
      <c r="I33" s="296">
        <f>+I32/J32</f>
        <v>1</v>
      </c>
      <c r="J33" s="321">
        <f>+J32/O32</f>
        <v>0.10341921296494366</v>
      </c>
      <c r="K33" s="332"/>
      <c r="L33" s="333">
        <f>+L32/O32</f>
        <v>0.99786085274965985</v>
      </c>
      <c r="M33" s="333"/>
      <c r="N33" s="335"/>
      <c r="O33" s="299">
        <f>+O32/O$56</f>
        <v>3.0781386938935153E-2</v>
      </c>
      <c r="P33" s="821"/>
      <c r="X33" s="824"/>
      <c r="Y33" s="824"/>
      <c r="Z33" s="825"/>
      <c r="AA33" s="677"/>
      <c r="AB33" s="550"/>
    </row>
    <row r="34" spans="2:28" ht="18.75" customHeight="1">
      <c r="B34" s="267" t="s">
        <v>12</v>
      </c>
      <c r="C34" s="307">
        <f>+S19</f>
        <v>1216.1780000000001</v>
      </c>
      <c r="D34" s="293">
        <f>+T19</f>
        <v>3494.5860000000002</v>
      </c>
      <c r="E34" s="293"/>
      <c r="F34" s="292"/>
      <c r="G34" s="313">
        <f>SUM(C34:F34)</f>
        <v>4710.7640000000001</v>
      </c>
      <c r="H34" s="326">
        <f>+W19</f>
        <v>34.388000000000005</v>
      </c>
      <c r="I34" s="327">
        <f>+X19</f>
        <v>313.584</v>
      </c>
      <c r="J34" s="320">
        <f>SUM(H34:I34)</f>
        <v>347.97199999999998</v>
      </c>
      <c r="K34" s="329">
        <f>+C34+H34</f>
        <v>1250.566</v>
      </c>
      <c r="L34" s="330">
        <f>+D34+I34</f>
        <v>3808.17</v>
      </c>
      <c r="M34" s="330"/>
      <c r="N34" s="331"/>
      <c r="O34" s="294">
        <f>SUM(K34:N34)</f>
        <v>5058.7359999999999</v>
      </c>
      <c r="P34" s="821"/>
      <c r="X34" s="824"/>
      <c r="Y34" s="824"/>
      <c r="Z34" s="825"/>
      <c r="AA34" s="241"/>
    </row>
    <row r="35" spans="2:28" ht="18.75" customHeight="1">
      <c r="B35" s="268"/>
      <c r="C35" s="308">
        <f>+C34/G34</f>
        <v>0.25817001233770148</v>
      </c>
      <c r="D35" s="298">
        <f>+D34/G34</f>
        <v>0.74182998766229857</v>
      </c>
      <c r="E35" s="298"/>
      <c r="F35" s="318"/>
      <c r="G35" s="314">
        <f>+G34/O34</f>
        <v>0.93121364704542797</v>
      </c>
      <c r="H35" s="297">
        <f>+H34/J34</f>
        <v>9.8824043313829865E-2</v>
      </c>
      <c r="I35" s="296">
        <f>+I34/J34</f>
        <v>0.90117595668617023</v>
      </c>
      <c r="J35" s="321">
        <f>+J34/O34</f>
        <v>6.8786352954572055E-2</v>
      </c>
      <c r="K35" s="332">
        <f>+K34/O34</f>
        <v>0.24720918427053715</v>
      </c>
      <c r="L35" s="333">
        <f>+L34/O34</f>
        <v>0.75279081572946294</v>
      </c>
      <c r="M35" s="333"/>
      <c r="N35" s="335"/>
      <c r="O35" s="299">
        <f>+O34/O$56</f>
        <v>0.3330971220724081</v>
      </c>
      <c r="P35" s="821"/>
      <c r="X35" s="824"/>
      <c r="Y35" s="824"/>
      <c r="Z35" s="825"/>
      <c r="AA35" s="241"/>
    </row>
    <row r="36" spans="2:28" ht="18.75" customHeight="1">
      <c r="B36" s="267" t="s">
        <v>13</v>
      </c>
      <c r="C36" s="307"/>
      <c r="D36" s="293">
        <f>+T20</f>
        <v>184.61199999999994</v>
      </c>
      <c r="E36" s="293"/>
      <c r="F36" s="292"/>
      <c r="G36" s="313">
        <f>SUM(C36:F36)</f>
        <v>184.61199999999994</v>
      </c>
      <c r="H36" s="326"/>
      <c r="I36" s="327">
        <f>+X20</f>
        <v>216.82600000000002</v>
      </c>
      <c r="J36" s="320">
        <f>SUM(H36:I36)</f>
        <v>216.82600000000002</v>
      </c>
      <c r="K36" s="329"/>
      <c r="L36" s="330">
        <f>+D36+I36</f>
        <v>401.43799999999999</v>
      </c>
      <c r="M36" s="330"/>
      <c r="N36" s="331"/>
      <c r="O36" s="294">
        <f>SUM(K36:N36)</f>
        <v>401.43799999999999</v>
      </c>
      <c r="P36" s="821"/>
      <c r="X36" s="824"/>
      <c r="Y36" s="824"/>
      <c r="Z36" s="825"/>
      <c r="AA36" s="241"/>
    </row>
    <row r="37" spans="2:28" ht="18.75" customHeight="1">
      <c r="B37" s="268"/>
      <c r="C37" s="308"/>
      <c r="D37" s="298">
        <f>+D36/G36</f>
        <v>1</v>
      </c>
      <c r="E37" s="298"/>
      <c r="F37" s="318"/>
      <c r="G37" s="314">
        <f>+G36/O36</f>
        <v>0.45987674310852472</v>
      </c>
      <c r="H37" s="297"/>
      <c r="I37" s="296">
        <f>+I36/J36</f>
        <v>1</v>
      </c>
      <c r="J37" s="321">
        <f>+J36/O36</f>
        <v>0.54012325689147522</v>
      </c>
      <c r="K37" s="332"/>
      <c r="L37" s="333">
        <f>+L36/O36</f>
        <v>1</v>
      </c>
      <c r="M37" s="333"/>
      <c r="N37" s="335"/>
      <c r="O37" s="299">
        <f>+O36/O$56</f>
        <v>2.643305412468715E-2</v>
      </c>
      <c r="P37" s="821"/>
      <c r="X37" s="824"/>
      <c r="Y37" s="824"/>
      <c r="Z37" s="825"/>
      <c r="AA37" s="241"/>
    </row>
    <row r="38" spans="2:28" ht="18.75" customHeight="1">
      <c r="B38" s="267" t="s">
        <v>14</v>
      </c>
      <c r="C38" s="307"/>
      <c r="D38" s="293">
        <f>+T21</f>
        <v>27.419999999999998</v>
      </c>
      <c r="E38" s="293"/>
      <c r="F38" s="292"/>
      <c r="G38" s="313">
        <f>SUM(C38:F38)</f>
        <v>27.419999999999998</v>
      </c>
      <c r="H38" s="326"/>
      <c r="I38" s="327"/>
      <c r="J38" s="320">
        <f>SUM(H38:I38)</f>
        <v>0</v>
      </c>
      <c r="K38" s="329"/>
      <c r="L38" s="330">
        <f>+D38+I38</f>
        <v>27.419999999999998</v>
      </c>
      <c r="M38" s="330"/>
      <c r="N38" s="331"/>
      <c r="O38" s="294">
        <f>SUM(K38:N38)</f>
        <v>27.419999999999998</v>
      </c>
      <c r="P38" s="821"/>
      <c r="X38" s="824"/>
      <c r="Y38" s="824"/>
      <c r="Z38" s="825"/>
      <c r="AA38" s="241"/>
    </row>
    <row r="39" spans="2:28" ht="18.75" customHeight="1">
      <c r="B39" s="268"/>
      <c r="C39" s="308"/>
      <c r="D39" s="298">
        <f>+D38/G38</f>
        <v>1</v>
      </c>
      <c r="E39" s="298"/>
      <c r="F39" s="318"/>
      <c r="G39" s="314">
        <f>+G38/O38</f>
        <v>1</v>
      </c>
      <c r="H39" s="297"/>
      <c r="I39" s="296"/>
      <c r="J39" s="321"/>
      <c r="K39" s="332"/>
      <c r="L39" s="333">
        <f>+L38/O38</f>
        <v>1</v>
      </c>
      <c r="M39" s="333"/>
      <c r="N39" s="335"/>
      <c r="O39" s="299">
        <f>+O38/O$56</f>
        <v>1.8054951053435939E-3</v>
      </c>
      <c r="P39" s="821"/>
      <c r="X39" s="824"/>
      <c r="Y39" s="824"/>
      <c r="Z39" s="825"/>
      <c r="AA39" s="241"/>
    </row>
    <row r="40" spans="2:28" ht="18.75" customHeight="1">
      <c r="B40" s="267" t="s">
        <v>15</v>
      </c>
      <c r="C40" s="307">
        <f>+S22</f>
        <v>0.47</v>
      </c>
      <c r="D40" s="293">
        <f>+T22</f>
        <v>1422.66</v>
      </c>
      <c r="E40" s="293">
        <f>+U22</f>
        <v>225.02500000000001</v>
      </c>
      <c r="F40" s="292"/>
      <c r="G40" s="313">
        <f>SUM(C40:F40)</f>
        <v>1648.1550000000002</v>
      </c>
      <c r="H40" s="326">
        <f>+W22</f>
        <v>9</v>
      </c>
      <c r="I40" s="327">
        <f>+X22</f>
        <v>32.997999999999998</v>
      </c>
      <c r="J40" s="320">
        <f>SUM(H40:I40)</f>
        <v>41.997999999999998</v>
      </c>
      <c r="K40" s="329">
        <f>+C40+H40</f>
        <v>9.4700000000000006</v>
      </c>
      <c r="L40" s="330">
        <f>+D40+I40</f>
        <v>1455.6580000000001</v>
      </c>
      <c r="M40" s="330">
        <f>E40</f>
        <v>225.02500000000001</v>
      </c>
      <c r="N40" s="331"/>
      <c r="O40" s="294">
        <f>SUM(K40:N40)</f>
        <v>1690.1530000000002</v>
      </c>
      <c r="P40" s="821"/>
      <c r="X40" s="824"/>
      <c r="Y40" s="824"/>
      <c r="Z40" s="825"/>
      <c r="AA40" s="241"/>
    </row>
    <row r="41" spans="2:28" ht="18.75" customHeight="1">
      <c r="B41" s="268"/>
      <c r="C41" s="308">
        <f>+C40/G40</f>
        <v>2.8516735379864144E-4</v>
      </c>
      <c r="D41" s="298">
        <f>+D40/G40</f>
        <v>0.86318337777696874</v>
      </c>
      <c r="E41" s="298">
        <f>+E40/G40</f>
        <v>0.13653145486923254</v>
      </c>
      <c r="F41" s="318"/>
      <c r="G41" s="314">
        <f>+G40/O40</f>
        <v>0.97515136203645469</v>
      </c>
      <c r="H41" s="297">
        <f>+H40/J40</f>
        <v>0.21429591885327873</v>
      </c>
      <c r="I41" s="296">
        <f>+I40/J40</f>
        <v>0.7857040811467213</v>
      </c>
      <c r="J41" s="321">
        <f>+J40/O40</f>
        <v>2.4848637963545306E-2</v>
      </c>
      <c r="K41" s="332">
        <f>+K40/O40</f>
        <v>5.6030430381154841E-3</v>
      </c>
      <c r="L41" s="333">
        <f>+L40/O40</f>
        <v>0.86125812278533354</v>
      </c>
      <c r="M41" s="333">
        <f>+M40/O40</f>
        <v>0.13313883417655087</v>
      </c>
      <c r="N41" s="335"/>
      <c r="O41" s="299">
        <f>+O40/O$56</f>
        <v>0.11128967792785528</v>
      </c>
      <c r="P41" s="821"/>
      <c r="X41" s="824"/>
      <c r="Y41" s="824"/>
      <c r="Z41" s="825"/>
      <c r="AA41" s="241"/>
    </row>
    <row r="42" spans="2:28" ht="18.75" customHeight="1">
      <c r="B42" s="267" t="s">
        <v>16</v>
      </c>
      <c r="C42" s="307">
        <f>+S23</f>
        <v>130.96</v>
      </c>
      <c r="D42" s="293">
        <f>+T23</f>
        <v>1.6</v>
      </c>
      <c r="E42" s="293"/>
      <c r="F42" s="292"/>
      <c r="G42" s="313">
        <f>SUM(C42:F42)</f>
        <v>132.56</v>
      </c>
      <c r="H42" s="326">
        <f>+W23</f>
        <v>17.062000000000001</v>
      </c>
      <c r="I42" s="327">
        <f>+X23</f>
        <v>17.606000000000002</v>
      </c>
      <c r="J42" s="320">
        <f>SUM(H42:I42)</f>
        <v>34.668000000000006</v>
      </c>
      <c r="K42" s="329">
        <f>+C42+H42</f>
        <v>148.02200000000002</v>
      </c>
      <c r="L42" s="330">
        <f>+D42+I42</f>
        <v>19.206000000000003</v>
      </c>
      <c r="M42" s="330"/>
      <c r="N42" s="331"/>
      <c r="O42" s="294">
        <f>SUM(K42:N42)</f>
        <v>167.22800000000001</v>
      </c>
      <c r="P42" s="821"/>
      <c r="X42" s="824"/>
      <c r="Y42" s="824"/>
      <c r="Z42" s="825"/>
      <c r="AA42" s="241"/>
    </row>
    <row r="43" spans="2:28" ht="18.75" customHeight="1">
      <c r="B43" s="268"/>
      <c r="C43" s="308">
        <f>+C42/G42</f>
        <v>0.98792999396499703</v>
      </c>
      <c r="D43" s="298">
        <f>+D42/G42</f>
        <v>1.2070006035003017E-2</v>
      </c>
      <c r="E43" s="298"/>
      <c r="F43" s="318"/>
      <c r="G43" s="314">
        <f>+G42/O42</f>
        <v>0.79269021934125861</v>
      </c>
      <c r="H43" s="297">
        <f>+H42/J42</f>
        <v>0.49215414791738776</v>
      </c>
      <c r="I43" s="296">
        <f>+I42/J42</f>
        <v>0.50784585208261213</v>
      </c>
      <c r="J43" s="321">
        <f>+J42/O42</f>
        <v>0.20730978065874139</v>
      </c>
      <c r="K43" s="332">
        <f>+K42/O42</f>
        <v>0.88515081206496526</v>
      </c>
      <c r="L43" s="333">
        <f>+L42/O42</f>
        <v>0.11484918793503482</v>
      </c>
      <c r="M43" s="333"/>
      <c r="N43" s="335"/>
      <c r="O43" s="299">
        <f>+O42/O$56</f>
        <v>1.1011281381342034E-2</v>
      </c>
      <c r="P43" s="821"/>
      <c r="X43" s="824"/>
      <c r="Y43" s="824"/>
      <c r="Z43" s="825"/>
      <c r="AA43" s="241"/>
    </row>
    <row r="44" spans="2:28" ht="18.75" customHeight="1">
      <c r="B44" s="267" t="s">
        <v>17</v>
      </c>
      <c r="C44" s="307">
        <f>+S24</f>
        <v>41.915999999999997</v>
      </c>
      <c r="D44" s="293">
        <f>+T24</f>
        <v>422.86000000000013</v>
      </c>
      <c r="E44" s="293"/>
      <c r="F44" s="292">
        <f>+V24</f>
        <v>30</v>
      </c>
      <c r="G44" s="313">
        <f>SUM(C44:F44)</f>
        <v>494.77600000000012</v>
      </c>
      <c r="H44" s="326"/>
      <c r="I44" s="327">
        <f>+X24</f>
        <v>74.017000000000024</v>
      </c>
      <c r="J44" s="320">
        <f>SUM(H44:I44)</f>
        <v>74.017000000000024</v>
      </c>
      <c r="K44" s="329">
        <f>+C44+H44</f>
        <v>41.915999999999997</v>
      </c>
      <c r="L44" s="330">
        <f>+D44+I44</f>
        <v>496.87700000000018</v>
      </c>
      <c r="M44" s="330"/>
      <c r="N44" s="331">
        <f>+F44</f>
        <v>30</v>
      </c>
      <c r="O44" s="294">
        <f>SUM(K44:N44)</f>
        <v>568.79300000000012</v>
      </c>
      <c r="P44" s="821"/>
      <c r="X44" s="824"/>
      <c r="Y44" s="824"/>
      <c r="Z44" s="825"/>
      <c r="AA44" s="241"/>
    </row>
    <row r="45" spans="2:28" ht="18.75" customHeight="1">
      <c r="B45" s="268"/>
      <c r="C45" s="308">
        <f>+C44/G44</f>
        <v>8.4717124516953096E-2</v>
      </c>
      <c r="D45" s="298">
        <f>+D44/G44</f>
        <v>0.85464937668763241</v>
      </c>
      <c r="E45" s="298"/>
      <c r="F45" s="345">
        <f>+F44/G44</f>
        <v>6.0633498795414478E-2</v>
      </c>
      <c r="G45" s="314">
        <f>+G44/O44</f>
        <v>0.86987005817582141</v>
      </c>
      <c r="H45" s="297"/>
      <c r="I45" s="296">
        <f>+I44/J44</f>
        <v>1</v>
      </c>
      <c r="J45" s="321">
        <f>+J44/O44</f>
        <v>0.13012994182417859</v>
      </c>
      <c r="K45" s="332">
        <f>+K44/O44</f>
        <v>7.3692890032050304E-2</v>
      </c>
      <c r="L45" s="333">
        <f>+L44/O44</f>
        <v>0.87356384484337901</v>
      </c>
      <c r="M45" s="333"/>
      <c r="N45" s="335">
        <f>+N44/O44</f>
        <v>5.2743265124570789E-2</v>
      </c>
      <c r="O45" s="299">
        <f>+O44/O$56</f>
        <v>3.7452697937771666E-2</v>
      </c>
      <c r="P45" s="821"/>
      <c r="X45" s="824"/>
      <c r="Y45" s="824"/>
      <c r="Z45" s="825"/>
      <c r="AA45" s="241"/>
    </row>
    <row r="46" spans="2:28" ht="18.75" customHeight="1">
      <c r="B46" s="267" t="s">
        <v>18</v>
      </c>
      <c r="C46" s="307">
        <f>+S25</f>
        <v>182.26999999999995</v>
      </c>
      <c r="D46" s="293">
        <f>+T25</f>
        <v>1.69</v>
      </c>
      <c r="E46" s="293"/>
      <c r="F46" s="292"/>
      <c r="G46" s="313">
        <f>SUM(C46:F46)</f>
        <v>183.95999999999995</v>
      </c>
      <c r="H46" s="326"/>
      <c r="I46" s="327">
        <f>+X25</f>
        <v>19.067</v>
      </c>
      <c r="J46" s="320">
        <f>SUM(H46:I46)</f>
        <v>19.067</v>
      </c>
      <c r="K46" s="329">
        <f>+C46+H46</f>
        <v>182.26999999999995</v>
      </c>
      <c r="L46" s="330">
        <f>+D46+I46</f>
        <v>20.757000000000001</v>
      </c>
      <c r="M46" s="330"/>
      <c r="N46" s="331"/>
      <c r="O46" s="294">
        <f>SUM(K46:N46)</f>
        <v>203.02699999999996</v>
      </c>
      <c r="P46" s="821"/>
      <c r="X46" s="824"/>
      <c r="Y46" s="824"/>
      <c r="Z46" s="825"/>
      <c r="AA46" s="241"/>
    </row>
    <row r="47" spans="2:28" ht="18.75" customHeight="1">
      <c r="B47" s="268"/>
      <c r="C47" s="308">
        <f>+C46/G46</f>
        <v>0.99081322026527507</v>
      </c>
      <c r="D47" s="298">
        <f>+D46/G46</f>
        <v>9.1867797347249432E-3</v>
      </c>
      <c r="E47" s="298"/>
      <c r="F47" s="318"/>
      <c r="G47" s="314">
        <f>+G46/O46</f>
        <v>0.9060863825993587</v>
      </c>
      <c r="H47" s="297"/>
      <c r="I47" s="296">
        <f>+I46/J46</f>
        <v>1</v>
      </c>
      <c r="J47" s="321">
        <f>+J46/O46</f>
        <v>9.3913617400641317E-2</v>
      </c>
      <c r="K47" s="332">
        <f>+K46/O46</f>
        <v>0.89776236658178465</v>
      </c>
      <c r="L47" s="333">
        <f>+L46/O46</f>
        <v>0.10223763341821535</v>
      </c>
      <c r="M47" s="333"/>
      <c r="N47" s="335"/>
      <c r="O47" s="299">
        <f>+O46/O$56</f>
        <v>1.336849944393121E-2</v>
      </c>
      <c r="P47" s="821"/>
      <c r="X47" s="824"/>
      <c r="Y47" s="824"/>
      <c r="Z47" s="825"/>
      <c r="AA47" s="241"/>
    </row>
    <row r="48" spans="2:28" ht="18.75" customHeight="1">
      <c r="B48" s="267" t="s">
        <v>19</v>
      </c>
      <c r="C48" s="307">
        <f>+S26</f>
        <v>10.130000000000001</v>
      </c>
      <c r="D48" s="293">
        <f>+T26</f>
        <v>19.666000000000004</v>
      </c>
      <c r="E48" s="293"/>
      <c r="F48" s="292"/>
      <c r="G48" s="313">
        <f>SUM(C48:F48)</f>
        <v>29.796000000000006</v>
      </c>
      <c r="H48" s="326"/>
      <c r="I48" s="327">
        <f>+X26</f>
        <v>2</v>
      </c>
      <c r="J48" s="320">
        <f>SUM(H48:I48)</f>
        <v>2</v>
      </c>
      <c r="K48" s="329">
        <f>+C48+H48</f>
        <v>10.130000000000001</v>
      </c>
      <c r="L48" s="330">
        <f>+D48+I48</f>
        <v>21.666000000000004</v>
      </c>
      <c r="M48" s="330"/>
      <c r="N48" s="331"/>
      <c r="O48" s="294">
        <f>SUM(K48:N48)</f>
        <v>31.796000000000006</v>
      </c>
      <c r="P48" s="821"/>
      <c r="X48" s="824"/>
      <c r="Y48" s="824"/>
      <c r="Z48" s="825"/>
      <c r="AA48" s="241"/>
    </row>
    <row r="49" spans="2:27" ht="18.75" customHeight="1">
      <c r="B49" s="268"/>
      <c r="C49" s="308">
        <f>+C48/G48</f>
        <v>0.33997852060679279</v>
      </c>
      <c r="D49" s="298">
        <f>+D48/G48</f>
        <v>0.6600214793932071</v>
      </c>
      <c r="E49" s="298"/>
      <c r="F49" s="318"/>
      <c r="G49" s="314">
        <f>+G48/O48</f>
        <v>0.93709900616429742</v>
      </c>
      <c r="H49" s="297"/>
      <c r="I49" s="296">
        <f>+I48/J48</f>
        <v>1</v>
      </c>
      <c r="J49" s="321">
        <f>+J48/O48</f>
        <v>6.2900993835702593E-2</v>
      </c>
      <c r="K49" s="332">
        <f>+K48/O48</f>
        <v>0.31859353377783367</v>
      </c>
      <c r="L49" s="333">
        <f>+L48/O48</f>
        <v>0.68140646622216627</v>
      </c>
      <c r="M49" s="333"/>
      <c r="N49" s="335"/>
      <c r="O49" s="299">
        <f>+O48/O$56</f>
        <v>2.0936368479031703E-3</v>
      </c>
      <c r="P49" s="821"/>
      <c r="X49" s="824"/>
      <c r="Y49" s="824"/>
      <c r="Z49" s="825"/>
      <c r="AA49" s="241"/>
    </row>
    <row r="50" spans="2:27" ht="18.75" customHeight="1">
      <c r="B50" s="267" t="s">
        <v>20</v>
      </c>
      <c r="C50" s="307">
        <f>+S27</f>
        <v>35.700000000000003</v>
      </c>
      <c r="D50" s="293"/>
      <c r="E50" s="293">
        <f>+U27</f>
        <v>20</v>
      </c>
      <c r="F50" s="292"/>
      <c r="G50" s="313">
        <f>SUM(C50:F50)</f>
        <v>55.7</v>
      </c>
      <c r="H50" s="326"/>
      <c r="I50" s="327">
        <f>+X27</f>
        <v>4.2050000000000001</v>
      </c>
      <c r="J50" s="320">
        <f>SUM(H50:I50)</f>
        <v>4.2050000000000001</v>
      </c>
      <c r="K50" s="329">
        <f>+C50+H50</f>
        <v>35.700000000000003</v>
      </c>
      <c r="L50" s="330">
        <f>+D50+I50</f>
        <v>4.2050000000000001</v>
      </c>
      <c r="M50" s="330">
        <f>E50</f>
        <v>20</v>
      </c>
      <c r="N50" s="331"/>
      <c r="O50" s="294">
        <f>SUM(K50:N50)</f>
        <v>59.905000000000001</v>
      </c>
      <c r="P50" s="821"/>
      <c r="X50" s="824"/>
      <c r="Y50" s="824"/>
      <c r="Z50" s="825"/>
      <c r="AA50" s="241"/>
    </row>
    <row r="51" spans="2:27" ht="18.75" customHeight="1">
      <c r="B51" s="268"/>
      <c r="C51" s="308">
        <f>+C50/G50</f>
        <v>0.64093357271095153</v>
      </c>
      <c r="D51" s="298"/>
      <c r="E51" s="298">
        <f>+E50/G50</f>
        <v>0.35906642728904847</v>
      </c>
      <c r="F51" s="318"/>
      <c r="G51" s="314">
        <f>+G50/O50</f>
        <v>0.92980552541524086</v>
      </c>
      <c r="H51" s="297"/>
      <c r="I51" s="296">
        <f>+I50/J50</f>
        <v>1</v>
      </c>
      <c r="J51" s="321">
        <f>+J50/O50</f>
        <v>7.0194474584759206E-2</v>
      </c>
      <c r="K51" s="332">
        <f>+K50/O50</f>
        <v>0.59594357733077374</v>
      </c>
      <c r="L51" s="333">
        <f>+L50/O50</f>
        <v>7.0194474584759206E-2</v>
      </c>
      <c r="M51" s="333">
        <f>+M50/O50</f>
        <v>0.33386194808446706</v>
      </c>
      <c r="N51" s="335"/>
      <c r="O51" s="299">
        <f>+O50/O$56</f>
        <v>3.9444997915976656E-3</v>
      </c>
      <c r="P51" s="821"/>
      <c r="X51" s="824"/>
      <c r="Y51" s="824"/>
      <c r="Z51" s="825"/>
      <c r="AA51" s="241"/>
    </row>
    <row r="52" spans="2:27" ht="18.75" customHeight="1">
      <c r="B52" s="267" t="s">
        <v>21</v>
      </c>
      <c r="C52" s="307"/>
      <c r="D52" s="293">
        <f>+T28</f>
        <v>18.88</v>
      </c>
      <c r="E52" s="293"/>
      <c r="F52" s="292"/>
      <c r="G52" s="826">
        <f>SUM(C52:F52)</f>
        <v>18.88</v>
      </c>
      <c r="H52" s="326"/>
      <c r="I52" s="327">
        <f>+X28</f>
        <v>7.3379999999999992</v>
      </c>
      <c r="J52" s="320">
        <f>SUM(H52:I52)</f>
        <v>7.3379999999999992</v>
      </c>
      <c r="K52" s="329"/>
      <c r="L52" s="330">
        <f>+D52+I52</f>
        <v>26.217999999999996</v>
      </c>
      <c r="M52" s="330"/>
      <c r="N52" s="331"/>
      <c r="O52" s="294">
        <f>SUM(K52:N52)</f>
        <v>26.217999999999996</v>
      </c>
      <c r="P52" s="821"/>
      <c r="X52" s="824"/>
      <c r="Y52" s="824"/>
      <c r="Z52" s="825"/>
      <c r="AA52" s="241"/>
    </row>
    <row r="53" spans="2:27" ht="18.75" customHeight="1">
      <c r="B53" s="268"/>
      <c r="C53" s="308"/>
      <c r="D53" s="298">
        <f>+D52/G52</f>
        <v>1</v>
      </c>
      <c r="E53" s="298"/>
      <c r="F53" s="318"/>
      <c r="G53" s="314">
        <f>+G52/O52</f>
        <v>0.72011595087344582</v>
      </c>
      <c r="H53" s="297"/>
      <c r="I53" s="296">
        <f>+I52/J52</f>
        <v>1</v>
      </c>
      <c r="J53" s="321">
        <f>+J52/O52</f>
        <v>0.27988404912655429</v>
      </c>
      <c r="K53" s="332"/>
      <c r="L53" s="333">
        <f>+L52/O52</f>
        <v>1</v>
      </c>
      <c r="M53" s="333"/>
      <c r="N53" s="335"/>
      <c r="O53" s="299">
        <f>+O52/O$56</f>
        <v>1.7263483104266353E-3</v>
      </c>
      <c r="P53" s="821"/>
      <c r="X53" s="824"/>
      <c r="Y53" s="824"/>
      <c r="Z53" s="825"/>
      <c r="AA53" s="241"/>
    </row>
    <row r="54" spans="2:27" ht="18.75" customHeight="1">
      <c r="B54" s="305" t="s">
        <v>22</v>
      </c>
      <c r="C54" s="307">
        <f>+S29</f>
        <v>0.87</v>
      </c>
      <c r="D54" s="293">
        <f>+T29</f>
        <v>256.37199999999996</v>
      </c>
      <c r="E54" s="293">
        <f>+U29</f>
        <v>8.9999999999999993E-3</v>
      </c>
      <c r="F54" s="292"/>
      <c r="G54" s="313">
        <f>SUM(C54:F54)</f>
        <v>257.25099999999998</v>
      </c>
      <c r="H54" s="328"/>
      <c r="I54" s="292">
        <f>+X29</f>
        <v>7.25</v>
      </c>
      <c r="J54" s="320">
        <f>SUM(H54:I54)</f>
        <v>7.25</v>
      </c>
      <c r="K54" s="329">
        <f>+C54+H54</f>
        <v>0.87</v>
      </c>
      <c r="L54" s="330">
        <f>+D54+I54</f>
        <v>263.62199999999996</v>
      </c>
      <c r="M54" s="330">
        <f>+E54</f>
        <v>8.9999999999999993E-3</v>
      </c>
      <c r="N54" s="331"/>
      <c r="O54" s="294">
        <f>SUM(K54:N54)</f>
        <v>264.50099999999998</v>
      </c>
      <c r="P54" s="821"/>
      <c r="X54" s="824"/>
      <c r="Y54" s="824"/>
      <c r="Z54" s="825"/>
      <c r="AA54" s="241"/>
    </row>
    <row r="55" spans="2:27" ht="18.75" customHeight="1" thickBot="1">
      <c r="B55" s="300"/>
      <c r="C55" s="309">
        <f>+C54/G54</f>
        <v>3.3819110518520826E-3</v>
      </c>
      <c r="D55" s="301">
        <f>+D54/G54</f>
        <v>0.99658310366140457</v>
      </c>
      <c r="E55" s="298">
        <f>+E54/G54</f>
        <v>3.4985286743297405E-5</v>
      </c>
      <c r="F55" s="319"/>
      <c r="G55" s="315">
        <f>+G54/O54</f>
        <v>0.97258989569037546</v>
      </c>
      <c r="H55" s="303"/>
      <c r="I55" s="302">
        <f>+I54/J54</f>
        <v>1</v>
      </c>
      <c r="J55" s="322">
        <f>+J54/O54</f>
        <v>2.7410104309624542E-2</v>
      </c>
      <c r="K55" s="336">
        <f>+K54/O54</f>
        <v>3.2892125171549449E-3</v>
      </c>
      <c r="L55" s="337">
        <f>+L54/O54</f>
        <v>0.99667676114646064</v>
      </c>
      <c r="M55" s="333">
        <f>+M54/O54</f>
        <v>3.4026336384361496E-5</v>
      </c>
      <c r="N55" s="338"/>
      <c r="O55" s="304">
        <f>+O54/O$56</f>
        <v>1.7416311482804009E-2</v>
      </c>
      <c r="P55" s="821"/>
      <c r="X55" s="824"/>
      <c r="Y55" s="824"/>
      <c r="Z55" s="825"/>
      <c r="AA55" s="241"/>
    </row>
    <row r="56" spans="2:27" s="240" customFormat="1" ht="18.75" thickTop="1">
      <c r="B56" s="270" t="s">
        <v>23</v>
      </c>
      <c r="C56" s="310">
        <f t="shared" ref="C56:M56" si="0">SUM(C6,C8,C10,C12,C14,C16,C18,C20,C22,C24,C26,C28,C30,C32,C34,C36,C38,C40,C42,C44,C46,C48,C50,C52,C54)</f>
        <v>5285.68</v>
      </c>
      <c r="D56" s="259">
        <f>SUM(D6,D8,D10,D12,D14,D16,D18,D20,D22,D24,D26,D28,D30,D32,D34,D36,D38,D40,D42,D44,D46,D48,D50,D52,D54)</f>
        <v>7740.344000000001</v>
      </c>
      <c r="E56" s="259">
        <f>SUM(E6,E8,E10,E12,E14,E16,E18,E20,E22,E24,E26,E28,E30,E32,E34,E36,E38,E40,E42,E44,E46,E48,E50,E52,E54)</f>
        <v>289.03399999999999</v>
      </c>
      <c r="F56" s="260">
        <f t="shared" si="0"/>
        <v>408.99</v>
      </c>
      <c r="G56" s="316">
        <f t="shared" si="0"/>
        <v>13724.047999999997</v>
      </c>
      <c r="H56" s="258">
        <f t="shared" si="0"/>
        <v>130.90300000000002</v>
      </c>
      <c r="I56" s="260">
        <f t="shared" si="0"/>
        <v>1332.019</v>
      </c>
      <c r="J56" s="323">
        <f t="shared" si="0"/>
        <v>1462.922</v>
      </c>
      <c r="K56" s="339">
        <f t="shared" si="0"/>
        <v>5416.5829999999996</v>
      </c>
      <c r="L56" s="340">
        <f t="shared" si="0"/>
        <v>9072.3629999999994</v>
      </c>
      <c r="M56" s="340">
        <f t="shared" si="0"/>
        <v>289.03399999999999</v>
      </c>
      <c r="N56" s="341">
        <f>SUM(N6,N8,N10,N12,N14,N16,N20,N22,N24,N26,N28,N30,N32,N34,N36,N38,N40,N42,N44,N46,N48,N50,N52,N54)</f>
        <v>408.99</v>
      </c>
      <c r="O56" s="261">
        <f>SUM(K56:N56)</f>
        <v>15186.97</v>
      </c>
      <c r="P56" s="823"/>
      <c r="Q56" s="820"/>
      <c r="R56" s="820"/>
      <c r="S56" s="820"/>
      <c r="T56" s="820"/>
      <c r="U56" s="820"/>
      <c r="V56" s="820"/>
      <c r="W56" s="820"/>
      <c r="X56" s="820"/>
      <c r="Y56" s="820"/>
      <c r="Z56" s="820"/>
    </row>
    <row r="57" spans="2:27" ht="15" customHeight="1">
      <c r="B57" s="269"/>
      <c r="C57" s="311">
        <f>C56/G56</f>
        <v>0.38514001116871649</v>
      </c>
      <c r="D57" s="245">
        <f>D56/G56</f>
        <v>0.56399861032255227</v>
      </c>
      <c r="E57" s="245">
        <f>E56/G56</f>
        <v>2.106040433551384E-2</v>
      </c>
      <c r="F57" s="246">
        <f>+F56/G56</f>
        <v>2.9800974173217705E-2</v>
      </c>
      <c r="G57" s="317">
        <f>G56/O56</f>
        <v>0.90367255614516906</v>
      </c>
      <c r="H57" s="244">
        <f>H56/J56</f>
        <v>8.9480505454152731E-2</v>
      </c>
      <c r="I57" s="246">
        <f>I56/J56</f>
        <v>0.91051949454584724</v>
      </c>
      <c r="J57" s="324">
        <f>J56/O56</f>
        <v>9.632744385483083E-2</v>
      </c>
      <c r="K57" s="342">
        <f>K56/O56</f>
        <v>0.35665988673184973</v>
      </c>
      <c r="L57" s="343">
        <f>L56/O56</f>
        <v>0.5973780813420978</v>
      </c>
      <c r="M57" s="343">
        <f>M56/O56</f>
        <v>1.9031709419324593E-2</v>
      </c>
      <c r="N57" s="344">
        <f>+N56/O56</f>
        <v>2.6930322506727809E-2</v>
      </c>
      <c r="O57" s="247"/>
    </row>
    <row r="58" spans="2:27" ht="7.5" customHeight="1" thickBot="1">
      <c r="B58" s="271"/>
      <c r="C58" s="312"/>
      <c r="D58" s="250"/>
      <c r="E58" s="250"/>
      <c r="F58" s="250"/>
      <c r="G58" s="251"/>
      <c r="H58" s="249"/>
      <c r="I58" s="250"/>
      <c r="J58" s="279"/>
      <c r="K58" s="266"/>
      <c r="L58" s="250"/>
      <c r="M58" s="250"/>
      <c r="N58" s="253"/>
      <c r="O58" s="254"/>
    </row>
    <row r="60" spans="2:27">
      <c r="B60" s="237" t="s">
        <v>55</v>
      </c>
    </row>
    <row r="61" spans="2:27"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</row>
    <row r="62" spans="2:27" ht="14.25">
      <c r="B62" s="255" t="s">
        <v>56</v>
      </c>
      <c r="I62" s="256"/>
    </row>
    <row r="63" spans="2:27" ht="14.25">
      <c r="B63" s="257" t="s">
        <v>57</v>
      </c>
    </row>
    <row r="64" spans="2:27" ht="14.25">
      <c r="B64" s="257" t="s">
        <v>58</v>
      </c>
    </row>
    <row r="65" spans="2:10" ht="14.25">
      <c r="B65" s="257" t="s">
        <v>59</v>
      </c>
    </row>
    <row r="68" spans="2:10">
      <c r="H68" s="264"/>
      <c r="I68" s="264"/>
      <c r="J68" s="264"/>
    </row>
    <row r="70" spans="2:10">
      <c r="C70" s="264"/>
      <c r="D70" s="264"/>
      <c r="E70" s="264"/>
    </row>
    <row r="116" spans="16:16">
      <c r="P116" s="821"/>
    </row>
  </sheetData>
  <mergeCells count="17">
    <mergeCell ref="M4:M5"/>
    <mergeCell ref="O3:O5"/>
    <mergeCell ref="B3:B5"/>
    <mergeCell ref="C4:C5"/>
    <mergeCell ref="D4:D5"/>
    <mergeCell ref="E4:E5"/>
    <mergeCell ref="F4:F5"/>
    <mergeCell ref="G4:G5"/>
    <mergeCell ref="C3:G3"/>
    <mergeCell ref="H3:J3"/>
    <mergeCell ref="K3:N3"/>
    <mergeCell ref="N4:N5"/>
    <mergeCell ref="H4:H5"/>
    <mergeCell ref="I4:I5"/>
    <mergeCell ref="J4:J5"/>
    <mergeCell ref="K4:K5"/>
    <mergeCell ref="L4:L5"/>
  </mergeCells>
  <pageMargins left="0.78740157480314965" right="0.78740157480314965" top="0.78740157480314965" bottom="0.59055118110236227" header="0.35433070866141736" footer="0.31496062992125984"/>
  <pageSetup paperSize="9" scale="48" orientation="portrait" r:id="rId1"/>
  <headerFooter alignWithMargins="0"/>
  <ignoredErrors>
    <ignoredError sqref="C8:O16 G7:O7 C18:O55 C17:M17 O1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FFFF00"/>
  </sheetPr>
  <dimension ref="A1:IT2789"/>
  <sheetViews>
    <sheetView showFormulas="1" showGridLines="0" topLeftCell="N1" zoomScale="70" zoomScaleNormal="70" zoomScaleSheetLayoutView="80" workbookViewId="0">
      <selection activeCell="D30" sqref="D30"/>
    </sheetView>
  </sheetViews>
  <sheetFormatPr baseColWidth="10" defaultRowHeight="12.75"/>
  <cols>
    <col min="1" max="1" width="2.5703125" customWidth="1"/>
    <col min="2" max="2" width="21" bestFit="1" customWidth="1"/>
    <col min="3" max="3" width="55.5703125" customWidth="1"/>
    <col min="4" max="4" width="14.28515625" bestFit="1" customWidth="1"/>
    <col min="5" max="5" width="46.5703125" customWidth="1"/>
    <col min="6" max="6" width="31" customWidth="1"/>
    <col min="7" max="7" width="10.140625" customWidth="1"/>
    <col min="8" max="8" width="15.7109375" customWidth="1"/>
    <col min="9" max="9" width="10.7109375" customWidth="1"/>
    <col min="10" max="10" width="14" customWidth="1"/>
    <col min="11" max="11" width="13.42578125" customWidth="1"/>
    <col min="12" max="12" width="19.7109375" customWidth="1"/>
    <col min="13" max="13" width="28.5703125" bestFit="1" customWidth="1"/>
    <col min="14" max="14" width="16.7109375" customWidth="1"/>
    <col min="15" max="15" width="15.140625" customWidth="1"/>
    <col min="16" max="16" width="21.7109375" customWidth="1"/>
    <col min="17" max="17" width="16.5703125" customWidth="1"/>
    <col min="18" max="18" width="16.7109375" customWidth="1"/>
    <col min="19" max="19" width="20.7109375" bestFit="1" customWidth="1"/>
  </cols>
  <sheetData>
    <row r="1" spans="1:19" s="160" customFormat="1" ht="26.25">
      <c r="A1" s="1020" t="s">
        <v>2062</v>
      </c>
      <c r="B1" s="1020"/>
      <c r="C1" s="1020"/>
      <c r="D1" s="1020"/>
      <c r="E1" s="1020"/>
      <c r="F1" s="283"/>
      <c r="G1" s="284"/>
      <c r="H1" s="284"/>
      <c r="I1" s="284"/>
      <c r="J1" s="284"/>
      <c r="K1" s="284"/>
      <c r="M1" s="394"/>
      <c r="N1" s="415"/>
      <c r="O1" s="415"/>
      <c r="P1" s="415"/>
      <c r="Q1" s="411"/>
      <c r="R1" s="396"/>
      <c r="S1" s="413"/>
    </row>
    <row r="2" spans="1:19" s="161" customFormat="1" ht="15" customHeight="1" thickBot="1">
      <c r="A2" s="280"/>
      <c r="B2" s="285"/>
      <c r="C2" s="286"/>
      <c r="D2" s="280"/>
      <c r="E2" s="287"/>
      <c r="F2" s="288"/>
      <c r="G2" s="289"/>
      <c r="H2" s="289"/>
      <c r="I2" s="289"/>
      <c r="J2" s="289"/>
      <c r="K2" s="289"/>
      <c r="L2" s="395"/>
      <c r="M2" s="395"/>
      <c r="N2" s="416"/>
      <c r="O2" s="416"/>
      <c r="P2" s="416"/>
      <c r="Q2" s="412"/>
      <c r="R2" s="397"/>
      <c r="S2" s="414"/>
    </row>
    <row r="3" spans="1:19" s="236" customFormat="1" ht="57.75" customHeight="1" thickBot="1">
      <c r="A3" s="239"/>
      <c r="B3" s="768" t="s">
        <v>133</v>
      </c>
      <c r="C3" s="769" t="s">
        <v>134</v>
      </c>
      <c r="D3" s="769" t="s">
        <v>135</v>
      </c>
      <c r="E3" s="769" t="s">
        <v>136</v>
      </c>
      <c r="F3" s="769" t="s">
        <v>137</v>
      </c>
      <c r="G3" s="769" t="s">
        <v>138</v>
      </c>
      <c r="H3" s="769" t="s">
        <v>139</v>
      </c>
      <c r="I3" s="769" t="s">
        <v>140</v>
      </c>
      <c r="J3" s="769" t="s">
        <v>141</v>
      </c>
      <c r="K3" s="769" t="s">
        <v>142</v>
      </c>
      <c r="L3" s="769" t="s">
        <v>143</v>
      </c>
      <c r="M3" s="769" t="s">
        <v>144</v>
      </c>
      <c r="N3" s="770" t="s">
        <v>145</v>
      </c>
      <c r="O3" s="770" t="s">
        <v>1892</v>
      </c>
      <c r="P3" s="770" t="s">
        <v>146</v>
      </c>
      <c r="Q3" s="771" t="s">
        <v>1891</v>
      </c>
      <c r="R3" s="772" t="s">
        <v>147</v>
      </c>
      <c r="S3" s="773" t="s">
        <v>148</v>
      </c>
    </row>
    <row r="4" spans="1:19" s="161" customFormat="1" ht="12.75" customHeight="1" thickTop="1">
      <c r="A4" s="280"/>
      <c r="B4" s="780" t="s">
        <v>0</v>
      </c>
      <c r="C4" s="774" t="s">
        <v>149</v>
      </c>
      <c r="D4" s="787" t="s">
        <v>150</v>
      </c>
      <c r="E4" s="788" t="s">
        <v>151</v>
      </c>
      <c r="F4" s="787" t="s">
        <v>152</v>
      </c>
      <c r="G4" s="788" t="s">
        <v>153</v>
      </c>
      <c r="H4" s="787" t="s">
        <v>153</v>
      </c>
      <c r="I4" s="788" t="s">
        <v>159</v>
      </c>
      <c r="J4" s="787" t="s">
        <v>155</v>
      </c>
      <c r="K4" s="788" t="s">
        <v>156</v>
      </c>
      <c r="L4" s="787" t="s">
        <v>157</v>
      </c>
      <c r="M4" s="788" t="s">
        <v>158</v>
      </c>
      <c r="N4" s="789">
        <v>0.5</v>
      </c>
      <c r="O4" s="789">
        <v>0.35000000000000003</v>
      </c>
      <c r="P4" s="789"/>
      <c r="Q4" s="790">
        <v>113.02499999999998</v>
      </c>
      <c r="R4" s="787"/>
      <c r="S4" s="791"/>
    </row>
    <row r="5" spans="1:19" s="161" customFormat="1" ht="12.75" customHeight="1">
      <c r="A5" s="280"/>
      <c r="B5" s="781"/>
      <c r="C5" s="775"/>
      <c r="D5" s="792"/>
      <c r="E5" s="793"/>
      <c r="F5" s="792"/>
      <c r="G5" s="793"/>
      <c r="H5" s="792"/>
      <c r="I5" s="793"/>
      <c r="J5" s="792"/>
      <c r="K5" s="793"/>
      <c r="L5" s="792"/>
      <c r="M5" s="793"/>
      <c r="N5" s="794"/>
      <c r="O5" s="794"/>
      <c r="P5" s="794"/>
      <c r="Q5" s="795"/>
      <c r="R5" s="796" t="s">
        <v>161</v>
      </c>
      <c r="S5" s="797">
        <v>10960</v>
      </c>
    </row>
    <row r="6" spans="1:19" s="161" customFormat="1" ht="12.75" customHeight="1">
      <c r="A6" s="280"/>
      <c r="B6" s="781"/>
      <c r="C6" s="775"/>
      <c r="D6" s="792"/>
      <c r="E6" s="793"/>
      <c r="F6" s="796" t="s">
        <v>162</v>
      </c>
      <c r="G6" s="798" t="s">
        <v>153</v>
      </c>
      <c r="H6" s="796" t="s">
        <v>153</v>
      </c>
      <c r="I6" s="798" t="s">
        <v>159</v>
      </c>
      <c r="J6" s="796" t="s">
        <v>155</v>
      </c>
      <c r="K6" s="798" t="s">
        <v>156</v>
      </c>
      <c r="L6" s="796" t="s">
        <v>157</v>
      </c>
      <c r="M6" s="798" t="s">
        <v>158</v>
      </c>
      <c r="N6" s="794">
        <v>0.5</v>
      </c>
      <c r="O6" s="794">
        <v>0.35000000000000003</v>
      </c>
      <c r="P6" s="794"/>
      <c r="Q6" s="795">
        <v>15.408999999999999</v>
      </c>
      <c r="R6" s="796"/>
      <c r="S6" s="797"/>
    </row>
    <row r="7" spans="1:19" s="161" customFormat="1" ht="12.75" customHeight="1">
      <c r="A7" s="280"/>
      <c r="B7" s="781"/>
      <c r="C7" s="775"/>
      <c r="D7" s="792"/>
      <c r="E7" s="793"/>
      <c r="F7" s="792"/>
      <c r="G7" s="793"/>
      <c r="H7" s="792"/>
      <c r="I7" s="793"/>
      <c r="J7" s="792"/>
      <c r="K7" s="793"/>
      <c r="L7" s="792"/>
      <c r="M7" s="793"/>
      <c r="N7" s="794"/>
      <c r="O7" s="794"/>
      <c r="P7" s="794"/>
      <c r="Q7" s="795"/>
      <c r="R7" s="796" t="s">
        <v>161</v>
      </c>
      <c r="S7" s="797">
        <v>1437</v>
      </c>
    </row>
    <row r="8" spans="1:19" s="161" customFormat="1" ht="12.75" customHeight="1">
      <c r="A8" s="280"/>
      <c r="B8" s="781"/>
      <c r="C8" s="775"/>
      <c r="D8" s="792"/>
      <c r="E8" s="793"/>
      <c r="F8" s="796" t="s">
        <v>550</v>
      </c>
      <c r="G8" s="798" t="s">
        <v>153</v>
      </c>
      <c r="H8" s="796" t="s">
        <v>153</v>
      </c>
      <c r="I8" s="798" t="s">
        <v>159</v>
      </c>
      <c r="J8" s="796" t="s">
        <v>155</v>
      </c>
      <c r="K8" s="798" t="s">
        <v>156</v>
      </c>
      <c r="L8" s="796" t="s">
        <v>157</v>
      </c>
      <c r="M8" s="798" t="s">
        <v>158</v>
      </c>
      <c r="N8" s="794">
        <v>0.45</v>
      </c>
      <c r="O8" s="794">
        <v>0.30000000000000004</v>
      </c>
      <c r="P8" s="794"/>
      <c r="Q8" s="795">
        <v>4.0909999999999993</v>
      </c>
      <c r="R8" s="796"/>
      <c r="S8" s="797"/>
    </row>
    <row r="9" spans="1:19" s="161" customFormat="1" ht="12.75" customHeight="1">
      <c r="A9" s="280"/>
      <c r="B9" s="781"/>
      <c r="C9" s="775"/>
      <c r="D9" s="792"/>
      <c r="E9" s="793"/>
      <c r="F9" s="792"/>
      <c r="G9" s="793"/>
      <c r="H9" s="792"/>
      <c r="I9" s="793"/>
      <c r="J9" s="792"/>
      <c r="K9" s="793"/>
      <c r="L9" s="792"/>
      <c r="M9" s="793"/>
      <c r="N9" s="794"/>
      <c r="O9" s="794"/>
      <c r="P9" s="794"/>
      <c r="Q9" s="795"/>
      <c r="R9" s="796" t="s">
        <v>161</v>
      </c>
      <c r="S9" s="797">
        <v>369</v>
      </c>
    </row>
    <row r="10" spans="1:19" s="161" customFormat="1" ht="12.75" customHeight="1">
      <c r="A10" s="280"/>
      <c r="B10" s="781"/>
      <c r="C10" s="775"/>
      <c r="D10" s="792"/>
      <c r="E10" s="793"/>
      <c r="F10" s="796" t="s">
        <v>2064</v>
      </c>
      <c r="G10" s="798" t="s">
        <v>153</v>
      </c>
      <c r="H10" s="796" t="s">
        <v>153</v>
      </c>
      <c r="I10" s="798" t="s">
        <v>159</v>
      </c>
      <c r="J10" s="796" t="s">
        <v>155</v>
      </c>
      <c r="K10" s="798" t="s">
        <v>156</v>
      </c>
      <c r="L10" s="796" t="s">
        <v>157</v>
      </c>
      <c r="M10" s="798" t="s">
        <v>158</v>
      </c>
      <c r="N10" s="794">
        <v>2</v>
      </c>
      <c r="O10" s="794">
        <v>0.90000000000000013</v>
      </c>
      <c r="P10" s="794"/>
      <c r="Q10" s="795">
        <v>97.271999999999991</v>
      </c>
      <c r="R10" s="796"/>
      <c r="S10" s="797"/>
    </row>
    <row r="11" spans="1:19" s="161" customFormat="1" ht="12.75" customHeight="1">
      <c r="A11" s="280"/>
      <c r="B11" s="781"/>
      <c r="C11" s="775"/>
      <c r="D11" s="792"/>
      <c r="E11" s="793"/>
      <c r="F11" s="792"/>
      <c r="G11" s="793"/>
      <c r="H11" s="792"/>
      <c r="I11" s="793"/>
      <c r="J11" s="792"/>
      <c r="K11" s="793"/>
      <c r="L11" s="792"/>
      <c r="M11" s="793"/>
      <c r="N11" s="794"/>
      <c r="O11" s="794"/>
      <c r="P11" s="794"/>
      <c r="Q11" s="795"/>
      <c r="R11" s="796" t="s">
        <v>161</v>
      </c>
      <c r="S11" s="797">
        <v>9086</v>
      </c>
    </row>
    <row r="12" spans="1:19" s="161" customFormat="1" ht="12.75" customHeight="1">
      <c r="A12" s="280"/>
      <c r="B12" s="781"/>
      <c r="C12" s="775"/>
      <c r="D12" s="792"/>
      <c r="E12" s="799" t="s">
        <v>163</v>
      </c>
      <c r="F12" s="800"/>
      <c r="G12" s="800"/>
      <c r="H12" s="800"/>
      <c r="I12" s="800"/>
      <c r="J12" s="800"/>
      <c r="K12" s="800"/>
      <c r="L12" s="800"/>
      <c r="M12" s="800"/>
      <c r="N12" s="801">
        <v>3.45</v>
      </c>
      <c r="O12" s="801">
        <v>1.9</v>
      </c>
      <c r="P12" s="801">
        <v>1.9</v>
      </c>
      <c r="Q12" s="802">
        <v>229.79699999999997</v>
      </c>
      <c r="R12" s="800"/>
      <c r="S12" s="803"/>
    </row>
    <row r="13" spans="1:19" s="161" customFormat="1" ht="12.75" customHeight="1">
      <c r="A13" s="280"/>
      <c r="B13" s="781"/>
      <c r="C13" s="775"/>
      <c r="D13" s="792"/>
      <c r="E13" s="798" t="s">
        <v>164</v>
      </c>
      <c r="F13" s="796" t="s">
        <v>165</v>
      </c>
      <c r="G13" s="798" t="s">
        <v>153</v>
      </c>
      <c r="H13" s="796" t="s">
        <v>153</v>
      </c>
      <c r="I13" s="798" t="s">
        <v>154</v>
      </c>
      <c r="J13" s="796" t="s">
        <v>155</v>
      </c>
      <c r="K13" s="798" t="s">
        <v>156</v>
      </c>
      <c r="L13" s="796" t="s">
        <v>1893</v>
      </c>
      <c r="M13" s="798" t="s">
        <v>1893</v>
      </c>
      <c r="N13" s="794">
        <v>2.0000000000000004</v>
      </c>
      <c r="O13" s="794">
        <v>1.4999999999999996</v>
      </c>
      <c r="P13" s="794"/>
      <c r="Q13" s="795">
        <v>653.86500000000001</v>
      </c>
      <c r="R13" s="796"/>
      <c r="S13" s="797"/>
    </row>
    <row r="14" spans="1:19" s="161" customFormat="1" ht="12.75" customHeight="1">
      <c r="A14" s="280"/>
      <c r="B14" s="781"/>
      <c r="C14" s="775"/>
      <c r="D14" s="792"/>
      <c r="E14" s="793"/>
      <c r="F14" s="792"/>
      <c r="G14" s="793"/>
      <c r="H14" s="792"/>
      <c r="I14" s="793"/>
      <c r="J14" s="792"/>
      <c r="K14" s="793"/>
      <c r="L14" s="792"/>
      <c r="M14" s="793"/>
      <c r="N14" s="794"/>
      <c r="O14" s="794"/>
      <c r="P14" s="794"/>
      <c r="Q14" s="795"/>
      <c r="R14" s="796" t="s">
        <v>161</v>
      </c>
      <c r="S14" s="797">
        <v>65836</v>
      </c>
    </row>
    <row r="15" spans="1:19" s="161" customFormat="1" ht="12.75" customHeight="1">
      <c r="A15" s="280"/>
      <c r="B15" s="781"/>
      <c r="C15" s="775"/>
      <c r="D15" s="792"/>
      <c r="E15" s="793"/>
      <c r="F15" s="796" t="s">
        <v>167</v>
      </c>
      <c r="G15" s="798" t="s">
        <v>153</v>
      </c>
      <c r="H15" s="796" t="s">
        <v>153</v>
      </c>
      <c r="I15" s="798" t="s">
        <v>154</v>
      </c>
      <c r="J15" s="796" t="s">
        <v>155</v>
      </c>
      <c r="K15" s="798" t="s">
        <v>156</v>
      </c>
      <c r="L15" s="796" t="s">
        <v>1893</v>
      </c>
      <c r="M15" s="798" t="s">
        <v>1893</v>
      </c>
      <c r="N15" s="794">
        <v>2</v>
      </c>
      <c r="O15" s="794">
        <v>1.5</v>
      </c>
      <c r="P15" s="794"/>
      <c r="Q15" s="795">
        <v>1499.509</v>
      </c>
      <c r="R15" s="796"/>
      <c r="S15" s="797"/>
    </row>
    <row r="16" spans="1:19" s="161" customFormat="1" ht="12.75" customHeight="1">
      <c r="A16" s="280"/>
      <c r="B16" s="781"/>
      <c r="C16" s="775"/>
      <c r="D16" s="792"/>
      <c r="E16" s="793"/>
      <c r="F16" s="792"/>
      <c r="G16" s="793"/>
      <c r="H16" s="792"/>
      <c r="I16" s="793"/>
      <c r="J16" s="792"/>
      <c r="K16" s="793"/>
      <c r="L16" s="792"/>
      <c r="M16" s="793"/>
      <c r="N16" s="794"/>
      <c r="O16" s="794"/>
      <c r="P16" s="794"/>
      <c r="Q16" s="795"/>
      <c r="R16" s="796" t="s">
        <v>161</v>
      </c>
      <c r="S16" s="797">
        <v>124297</v>
      </c>
    </row>
    <row r="17" spans="1:19" s="161" customFormat="1" ht="12.75" customHeight="1">
      <c r="A17" s="280"/>
      <c r="B17" s="781"/>
      <c r="C17" s="775"/>
      <c r="D17" s="792"/>
      <c r="E17" s="793"/>
      <c r="F17" s="796" t="s">
        <v>1700</v>
      </c>
      <c r="G17" s="798" t="s">
        <v>153</v>
      </c>
      <c r="H17" s="796" t="s">
        <v>153</v>
      </c>
      <c r="I17" s="798" t="s">
        <v>154</v>
      </c>
      <c r="J17" s="796" t="s">
        <v>155</v>
      </c>
      <c r="K17" s="798" t="s">
        <v>156</v>
      </c>
      <c r="L17" s="796" t="s">
        <v>1893</v>
      </c>
      <c r="M17" s="798" t="s">
        <v>1893</v>
      </c>
      <c r="N17" s="794">
        <v>2</v>
      </c>
      <c r="O17" s="794">
        <v>1.5</v>
      </c>
      <c r="P17" s="794"/>
      <c r="Q17" s="795">
        <v>1929.8220000000001</v>
      </c>
      <c r="R17" s="796"/>
      <c r="S17" s="797"/>
    </row>
    <row r="18" spans="1:19" s="161" customFormat="1" ht="12.75" customHeight="1">
      <c r="A18" s="280"/>
      <c r="B18" s="781"/>
      <c r="C18" s="775"/>
      <c r="D18" s="792"/>
      <c r="E18" s="793"/>
      <c r="F18" s="792"/>
      <c r="G18" s="793"/>
      <c r="H18" s="792"/>
      <c r="I18" s="793"/>
      <c r="J18" s="792"/>
      <c r="K18" s="793"/>
      <c r="L18" s="792"/>
      <c r="M18" s="793"/>
      <c r="N18" s="794"/>
      <c r="O18" s="794"/>
      <c r="P18" s="794"/>
      <c r="Q18" s="795"/>
      <c r="R18" s="796" t="s">
        <v>161</v>
      </c>
      <c r="S18" s="797">
        <v>158084</v>
      </c>
    </row>
    <row r="19" spans="1:19" s="161" customFormat="1" ht="12.75" customHeight="1">
      <c r="A19" s="280"/>
      <c r="B19" s="781"/>
      <c r="C19" s="775"/>
      <c r="D19" s="792"/>
      <c r="E19" s="793"/>
      <c r="F19" s="796" t="s">
        <v>1701</v>
      </c>
      <c r="G19" s="798" t="s">
        <v>153</v>
      </c>
      <c r="H19" s="796" t="s">
        <v>153</v>
      </c>
      <c r="I19" s="798" t="s">
        <v>154</v>
      </c>
      <c r="J19" s="796" t="s">
        <v>155</v>
      </c>
      <c r="K19" s="798" t="s">
        <v>156</v>
      </c>
      <c r="L19" s="796" t="s">
        <v>1893</v>
      </c>
      <c r="M19" s="798" t="s">
        <v>1893</v>
      </c>
      <c r="N19" s="794">
        <v>0</v>
      </c>
      <c r="O19" s="794">
        <v>0</v>
      </c>
      <c r="P19" s="794"/>
      <c r="Q19" s="795">
        <v>655.91</v>
      </c>
      <c r="R19" s="796"/>
      <c r="S19" s="797"/>
    </row>
    <row r="20" spans="1:19" s="161" customFormat="1" ht="12.75" customHeight="1">
      <c r="A20" s="280"/>
      <c r="B20" s="781"/>
      <c r="C20" s="775"/>
      <c r="D20" s="792"/>
      <c r="E20" s="793"/>
      <c r="F20" s="792"/>
      <c r="G20" s="793"/>
      <c r="H20" s="792"/>
      <c r="I20" s="793"/>
      <c r="J20" s="792"/>
      <c r="K20" s="793"/>
      <c r="L20" s="792"/>
      <c r="M20" s="793"/>
      <c r="N20" s="794"/>
      <c r="O20" s="794"/>
      <c r="P20" s="794"/>
      <c r="Q20" s="795"/>
      <c r="R20" s="796" t="s">
        <v>161</v>
      </c>
      <c r="S20" s="797">
        <v>50153</v>
      </c>
    </row>
    <row r="21" spans="1:19" s="161" customFormat="1" ht="12.75" customHeight="1">
      <c r="A21" s="280"/>
      <c r="B21" s="781"/>
      <c r="C21" s="775"/>
      <c r="D21" s="792"/>
      <c r="E21" s="793"/>
      <c r="F21" s="796" t="s">
        <v>1897</v>
      </c>
      <c r="G21" s="798" t="s">
        <v>153</v>
      </c>
      <c r="H21" s="796" t="s">
        <v>153</v>
      </c>
      <c r="I21" s="798" t="s">
        <v>154</v>
      </c>
      <c r="J21" s="796" t="s">
        <v>155</v>
      </c>
      <c r="K21" s="798" t="s">
        <v>156</v>
      </c>
      <c r="L21" s="796" t="s">
        <v>1893</v>
      </c>
      <c r="M21" s="798" t="s">
        <v>1893</v>
      </c>
      <c r="N21" s="794">
        <v>1.25</v>
      </c>
      <c r="O21" s="794">
        <v>0.6</v>
      </c>
      <c r="P21" s="794"/>
      <c r="Q21" s="795">
        <v>443.46800000000007</v>
      </c>
      <c r="R21" s="796"/>
      <c r="S21" s="797"/>
    </row>
    <row r="22" spans="1:19" s="161" customFormat="1" ht="12.75" customHeight="1">
      <c r="A22" s="280"/>
      <c r="B22" s="781"/>
      <c r="C22" s="775"/>
      <c r="D22" s="792"/>
      <c r="E22" s="793"/>
      <c r="F22" s="792"/>
      <c r="G22" s="793"/>
      <c r="H22" s="792"/>
      <c r="I22" s="793"/>
      <c r="J22" s="792"/>
      <c r="K22" s="793"/>
      <c r="L22" s="792"/>
      <c r="M22" s="793"/>
      <c r="N22" s="794"/>
      <c r="O22" s="794"/>
      <c r="P22" s="794"/>
      <c r="Q22" s="795"/>
      <c r="R22" s="796" t="s">
        <v>161</v>
      </c>
      <c r="S22" s="797">
        <v>35791</v>
      </c>
    </row>
    <row r="23" spans="1:19" s="161" customFormat="1" ht="12.75" customHeight="1">
      <c r="A23" s="280"/>
      <c r="B23" s="781"/>
      <c r="C23" s="775"/>
      <c r="D23" s="792"/>
      <c r="E23" s="799" t="s">
        <v>172</v>
      </c>
      <c r="F23" s="800"/>
      <c r="G23" s="800"/>
      <c r="H23" s="800"/>
      <c r="I23" s="800"/>
      <c r="J23" s="800"/>
      <c r="K23" s="800"/>
      <c r="L23" s="800"/>
      <c r="M23" s="800"/>
      <c r="N23" s="801">
        <v>7.2500000000000053</v>
      </c>
      <c r="O23" s="801">
        <v>5.0999999999999979</v>
      </c>
      <c r="P23" s="801">
        <v>4.4219999999999997</v>
      </c>
      <c r="Q23" s="802">
        <v>5182.5739999999996</v>
      </c>
      <c r="R23" s="800"/>
      <c r="S23" s="803"/>
    </row>
    <row r="24" spans="1:19" s="161" customFormat="1" ht="12.75" customHeight="1">
      <c r="A24" s="280"/>
      <c r="B24" s="781"/>
      <c r="C24" s="775"/>
      <c r="D24" s="792"/>
      <c r="E24" s="798" t="s">
        <v>2065</v>
      </c>
      <c r="F24" s="796" t="s">
        <v>173</v>
      </c>
      <c r="G24" s="798" t="s">
        <v>153</v>
      </c>
      <c r="H24" s="796" t="s">
        <v>153</v>
      </c>
      <c r="I24" s="798" t="s">
        <v>154</v>
      </c>
      <c r="J24" s="796" t="s">
        <v>155</v>
      </c>
      <c r="K24" s="798" t="s">
        <v>160</v>
      </c>
      <c r="L24" s="796" t="s">
        <v>174</v>
      </c>
      <c r="M24" s="798" t="s">
        <v>175</v>
      </c>
      <c r="N24" s="794">
        <v>0</v>
      </c>
      <c r="O24" s="794">
        <v>0</v>
      </c>
      <c r="P24" s="794"/>
      <c r="Q24" s="795">
        <v>0</v>
      </c>
      <c r="R24" s="796"/>
      <c r="S24" s="797"/>
    </row>
    <row r="25" spans="1:19" s="161" customFormat="1" ht="12.75" customHeight="1">
      <c r="A25" s="280"/>
      <c r="B25" s="781"/>
      <c r="C25" s="775"/>
      <c r="D25" s="792"/>
      <c r="E25" s="793"/>
      <c r="F25" s="792"/>
      <c r="G25" s="793"/>
      <c r="H25" s="792"/>
      <c r="I25" s="793"/>
      <c r="J25" s="792"/>
      <c r="K25" s="793"/>
      <c r="L25" s="792"/>
      <c r="M25" s="793"/>
      <c r="N25" s="794"/>
      <c r="O25" s="794"/>
      <c r="P25" s="794"/>
      <c r="Q25" s="795"/>
      <c r="R25" s="796" t="s">
        <v>161</v>
      </c>
      <c r="S25" s="797">
        <v>0</v>
      </c>
    </row>
    <row r="26" spans="1:19" s="161" customFormat="1" ht="12.75" customHeight="1">
      <c r="A26" s="280"/>
      <c r="B26" s="781"/>
      <c r="C26" s="775"/>
      <c r="D26" s="792"/>
      <c r="E26" s="799" t="s">
        <v>2066</v>
      </c>
      <c r="F26" s="800"/>
      <c r="G26" s="800"/>
      <c r="H26" s="800"/>
      <c r="I26" s="800"/>
      <c r="J26" s="800"/>
      <c r="K26" s="800"/>
      <c r="L26" s="800"/>
      <c r="M26" s="800"/>
      <c r="N26" s="801">
        <v>0</v>
      </c>
      <c r="O26" s="801">
        <v>0</v>
      </c>
      <c r="P26" s="801">
        <v>0</v>
      </c>
      <c r="Q26" s="802">
        <v>0</v>
      </c>
      <c r="R26" s="800"/>
      <c r="S26" s="803"/>
    </row>
    <row r="27" spans="1:19" s="161" customFormat="1" ht="12.75" customHeight="1">
      <c r="A27" s="280"/>
      <c r="B27" s="781"/>
      <c r="C27" s="775"/>
      <c r="D27" s="796" t="s">
        <v>176</v>
      </c>
      <c r="E27" s="792"/>
      <c r="F27" s="792"/>
      <c r="G27" s="792"/>
      <c r="H27" s="792"/>
      <c r="I27" s="792"/>
      <c r="J27" s="792"/>
      <c r="K27" s="792"/>
      <c r="L27" s="792"/>
      <c r="M27" s="792"/>
      <c r="N27" s="794">
        <v>10.69999999999999</v>
      </c>
      <c r="O27" s="794">
        <v>6.9999999999999964</v>
      </c>
      <c r="P27" s="794"/>
      <c r="Q27" s="795">
        <v>5412.3709999999992</v>
      </c>
      <c r="R27" s="792"/>
      <c r="S27" s="797"/>
    </row>
    <row r="28" spans="1:19" s="161" customFormat="1" ht="12.75" customHeight="1">
      <c r="A28" s="280"/>
      <c r="B28" s="781"/>
      <c r="C28" s="775"/>
      <c r="D28" s="796" t="s">
        <v>177</v>
      </c>
      <c r="E28" s="798" t="s">
        <v>181</v>
      </c>
      <c r="F28" s="796" t="s">
        <v>178</v>
      </c>
      <c r="G28" s="798" t="s">
        <v>179</v>
      </c>
      <c r="H28" s="796" t="s">
        <v>179</v>
      </c>
      <c r="I28" s="798" t="s">
        <v>154</v>
      </c>
      <c r="J28" s="796" t="s">
        <v>155</v>
      </c>
      <c r="K28" s="798" t="s">
        <v>156</v>
      </c>
      <c r="L28" s="796" t="s">
        <v>166</v>
      </c>
      <c r="M28" s="798" t="s">
        <v>166</v>
      </c>
      <c r="N28" s="794">
        <v>1.2529999999999994</v>
      </c>
      <c r="O28" s="794">
        <v>1.1499999999999999</v>
      </c>
      <c r="P28" s="794"/>
      <c r="Q28" s="795">
        <v>7861.3079999999991</v>
      </c>
      <c r="R28" s="796"/>
      <c r="S28" s="797"/>
    </row>
    <row r="29" spans="1:19" s="161" customFormat="1" ht="12.75" customHeight="1">
      <c r="A29" s="280"/>
      <c r="B29" s="781"/>
      <c r="C29" s="775"/>
      <c r="D29" s="792"/>
      <c r="E29" s="793"/>
      <c r="F29" s="796" t="s">
        <v>180</v>
      </c>
      <c r="G29" s="798" t="s">
        <v>179</v>
      </c>
      <c r="H29" s="796" t="s">
        <v>179</v>
      </c>
      <c r="I29" s="798" t="s">
        <v>154</v>
      </c>
      <c r="J29" s="796" t="s">
        <v>155</v>
      </c>
      <c r="K29" s="798" t="s">
        <v>156</v>
      </c>
      <c r="L29" s="796" t="s">
        <v>166</v>
      </c>
      <c r="M29" s="798" t="s">
        <v>166</v>
      </c>
      <c r="N29" s="794">
        <v>1.2529999999999994</v>
      </c>
      <c r="O29" s="794">
        <v>1.1499999999999999</v>
      </c>
      <c r="P29" s="794"/>
      <c r="Q29" s="795">
        <v>7400.5220000000008</v>
      </c>
      <c r="R29" s="796"/>
      <c r="S29" s="797"/>
    </row>
    <row r="30" spans="1:19" s="161" customFormat="1" ht="12.75" customHeight="1">
      <c r="A30" s="280"/>
      <c r="B30" s="781"/>
      <c r="C30" s="775"/>
      <c r="D30" s="792"/>
      <c r="E30" s="793"/>
      <c r="F30" s="796" t="s">
        <v>182</v>
      </c>
      <c r="G30" s="798" t="s">
        <v>179</v>
      </c>
      <c r="H30" s="796" t="s">
        <v>179</v>
      </c>
      <c r="I30" s="798" t="s">
        <v>154</v>
      </c>
      <c r="J30" s="796" t="s">
        <v>155</v>
      </c>
      <c r="K30" s="798" t="s">
        <v>156</v>
      </c>
      <c r="L30" s="796" t="s">
        <v>166</v>
      </c>
      <c r="M30" s="798" t="s">
        <v>166</v>
      </c>
      <c r="N30" s="794">
        <v>1.2529999999999994</v>
      </c>
      <c r="O30" s="794">
        <v>1.1499999999999999</v>
      </c>
      <c r="P30" s="794"/>
      <c r="Q30" s="795">
        <v>7282.973</v>
      </c>
      <c r="R30" s="796"/>
      <c r="S30" s="797"/>
    </row>
    <row r="31" spans="1:19" s="161" customFormat="1" ht="12.75" customHeight="1">
      <c r="A31" s="280"/>
      <c r="B31" s="781"/>
      <c r="C31" s="775"/>
      <c r="D31" s="792"/>
      <c r="E31" s="793"/>
      <c r="F31" s="796" t="s">
        <v>183</v>
      </c>
      <c r="G31" s="798" t="s">
        <v>179</v>
      </c>
      <c r="H31" s="796" t="s">
        <v>179</v>
      </c>
      <c r="I31" s="798" t="s">
        <v>154</v>
      </c>
      <c r="J31" s="796" t="s">
        <v>155</v>
      </c>
      <c r="K31" s="798" t="s">
        <v>156</v>
      </c>
      <c r="L31" s="796" t="s">
        <v>166</v>
      </c>
      <c r="M31" s="798" t="s">
        <v>166</v>
      </c>
      <c r="N31" s="794">
        <v>1.2529999999999994</v>
      </c>
      <c r="O31" s="794">
        <v>1.1499999999999999</v>
      </c>
      <c r="P31" s="794"/>
      <c r="Q31" s="795">
        <v>7609.4269999999997</v>
      </c>
      <c r="R31" s="796"/>
      <c r="S31" s="797"/>
    </row>
    <row r="32" spans="1:19" s="161" customFormat="1" ht="12.75" customHeight="1">
      <c r="A32" s="280"/>
      <c r="B32" s="781"/>
      <c r="C32" s="775"/>
      <c r="D32" s="792"/>
      <c r="E32" s="799" t="s">
        <v>184</v>
      </c>
      <c r="F32" s="800"/>
      <c r="G32" s="800"/>
      <c r="H32" s="800"/>
      <c r="I32" s="800"/>
      <c r="J32" s="800"/>
      <c r="K32" s="800"/>
      <c r="L32" s="800"/>
      <c r="M32" s="800"/>
      <c r="N32" s="801">
        <v>5.0119999999999996</v>
      </c>
      <c r="O32" s="801">
        <v>4.5999999999999961</v>
      </c>
      <c r="P32" s="801">
        <v>4.4630000000000001</v>
      </c>
      <c r="Q32" s="802">
        <v>30154.229999999996</v>
      </c>
      <c r="R32" s="800"/>
      <c r="S32" s="803"/>
    </row>
    <row r="33" spans="1:254" s="161" customFormat="1" ht="12.75" customHeight="1">
      <c r="A33" s="280"/>
      <c r="B33" s="781"/>
      <c r="C33" s="775"/>
      <c r="D33" s="792"/>
      <c r="E33" s="798" t="s">
        <v>185</v>
      </c>
      <c r="F33" s="796" t="s">
        <v>178</v>
      </c>
      <c r="G33" s="798" t="s">
        <v>179</v>
      </c>
      <c r="H33" s="796" t="s">
        <v>179</v>
      </c>
      <c r="I33" s="798" t="s">
        <v>159</v>
      </c>
      <c r="J33" s="796" t="s">
        <v>155</v>
      </c>
      <c r="K33" s="798" t="s">
        <v>156</v>
      </c>
      <c r="L33" s="796" t="s">
        <v>186</v>
      </c>
      <c r="M33" s="798" t="s">
        <v>187</v>
      </c>
      <c r="N33" s="794">
        <v>2.8369999999999997</v>
      </c>
      <c r="O33" s="794">
        <v>2.600000000000001</v>
      </c>
      <c r="P33" s="794"/>
      <c r="Q33" s="795">
        <v>9852.4480000000003</v>
      </c>
      <c r="R33" s="796"/>
      <c r="S33" s="797"/>
    </row>
    <row r="34" spans="1:254" s="161" customFormat="1" ht="12.75" customHeight="1">
      <c r="A34" s="280"/>
      <c r="B34" s="781"/>
      <c r="C34" s="775"/>
      <c r="D34" s="792"/>
      <c r="E34" s="793"/>
      <c r="F34" s="796" t="s">
        <v>180</v>
      </c>
      <c r="G34" s="798" t="s">
        <v>179</v>
      </c>
      <c r="H34" s="796" t="s">
        <v>179</v>
      </c>
      <c r="I34" s="798" t="s">
        <v>159</v>
      </c>
      <c r="J34" s="796" t="s">
        <v>155</v>
      </c>
      <c r="K34" s="798" t="s">
        <v>156</v>
      </c>
      <c r="L34" s="796" t="s">
        <v>186</v>
      </c>
      <c r="M34" s="798" t="s">
        <v>187</v>
      </c>
      <c r="N34" s="794">
        <v>2.8369999999999997</v>
      </c>
      <c r="O34" s="794">
        <v>2.600000000000001</v>
      </c>
      <c r="P34" s="794"/>
      <c r="Q34" s="795">
        <v>21248.821</v>
      </c>
      <c r="R34" s="796"/>
      <c r="S34" s="797"/>
    </row>
    <row r="35" spans="1:254" s="161" customFormat="1" ht="12.75" customHeight="1">
      <c r="A35" s="280"/>
      <c r="B35" s="781"/>
      <c r="C35" s="775"/>
      <c r="D35" s="792"/>
      <c r="E35" s="799" t="s">
        <v>188</v>
      </c>
      <c r="F35" s="800"/>
      <c r="G35" s="800"/>
      <c r="H35" s="800"/>
      <c r="I35" s="800"/>
      <c r="J35" s="800"/>
      <c r="K35" s="800"/>
      <c r="L35" s="800"/>
      <c r="M35" s="800"/>
      <c r="N35" s="801">
        <v>5.6740000000000013</v>
      </c>
      <c r="O35" s="801">
        <v>5.200000000000002</v>
      </c>
      <c r="P35" s="801">
        <v>4.883</v>
      </c>
      <c r="Q35" s="802">
        <v>31101.269000000008</v>
      </c>
      <c r="R35" s="800"/>
      <c r="S35" s="803"/>
    </row>
    <row r="36" spans="1:254" s="161" customFormat="1" ht="12.75" customHeight="1">
      <c r="A36" s="280"/>
      <c r="B36" s="781"/>
      <c r="C36" s="775"/>
      <c r="D36" s="792"/>
      <c r="E36" s="798" t="s">
        <v>1702</v>
      </c>
      <c r="F36" s="796" t="s">
        <v>225</v>
      </c>
      <c r="G36" s="798" t="s">
        <v>179</v>
      </c>
      <c r="H36" s="796" t="s">
        <v>179</v>
      </c>
      <c r="I36" s="798" t="s">
        <v>159</v>
      </c>
      <c r="J36" s="796" t="s">
        <v>155</v>
      </c>
      <c r="K36" s="798" t="s">
        <v>156</v>
      </c>
      <c r="L36" s="796" t="s">
        <v>174</v>
      </c>
      <c r="M36" s="798" t="s">
        <v>175</v>
      </c>
      <c r="N36" s="794">
        <v>0.26200000000000001</v>
      </c>
      <c r="O36" s="794">
        <v>0.21</v>
      </c>
      <c r="P36" s="794"/>
      <c r="Q36" s="795">
        <v>0</v>
      </c>
      <c r="R36" s="796"/>
      <c r="S36" s="797"/>
    </row>
    <row r="37" spans="1:254" s="161" customFormat="1" ht="12.75" customHeight="1">
      <c r="A37" s="280"/>
      <c r="B37" s="781"/>
      <c r="C37" s="775"/>
      <c r="D37" s="792"/>
      <c r="E37" s="793"/>
      <c r="F37" s="796" t="s">
        <v>228</v>
      </c>
      <c r="G37" s="798" t="s">
        <v>179</v>
      </c>
      <c r="H37" s="796" t="s">
        <v>179</v>
      </c>
      <c r="I37" s="798" t="s">
        <v>159</v>
      </c>
      <c r="J37" s="796" t="s">
        <v>155</v>
      </c>
      <c r="K37" s="798" t="s">
        <v>156</v>
      </c>
      <c r="L37" s="796" t="s">
        <v>174</v>
      </c>
      <c r="M37" s="798" t="s">
        <v>175</v>
      </c>
      <c r="N37" s="794">
        <v>0.26200000000000001</v>
      </c>
      <c r="O37" s="794">
        <v>0.21</v>
      </c>
      <c r="P37" s="794"/>
      <c r="Q37" s="795">
        <v>0</v>
      </c>
      <c r="R37" s="796"/>
      <c r="S37" s="797"/>
    </row>
    <row r="38" spans="1:254" s="161" customFormat="1" ht="12.75" customHeight="1">
      <c r="A38" s="280"/>
      <c r="B38" s="781"/>
      <c r="C38" s="775"/>
      <c r="D38" s="792"/>
      <c r="E38" s="799" t="s">
        <v>1703</v>
      </c>
      <c r="F38" s="800"/>
      <c r="G38" s="800"/>
      <c r="H38" s="800"/>
      <c r="I38" s="800"/>
      <c r="J38" s="800"/>
      <c r="K38" s="800"/>
      <c r="L38" s="800"/>
      <c r="M38" s="800"/>
      <c r="N38" s="801">
        <v>0.52400000000000002</v>
      </c>
      <c r="O38" s="801">
        <v>0.42</v>
      </c>
      <c r="P38" s="801">
        <v>0</v>
      </c>
      <c r="Q38" s="802">
        <v>0</v>
      </c>
      <c r="R38" s="800"/>
      <c r="S38" s="803"/>
    </row>
    <row r="39" spans="1:254" s="161" customFormat="1" ht="12.75" customHeight="1">
      <c r="A39" s="280"/>
      <c r="B39" s="781"/>
      <c r="C39" s="775"/>
      <c r="D39" s="792"/>
      <c r="E39" s="798" t="s">
        <v>2067</v>
      </c>
      <c r="F39" s="796" t="s">
        <v>178</v>
      </c>
      <c r="G39" s="798" t="s">
        <v>179</v>
      </c>
      <c r="H39" s="796" t="s">
        <v>179</v>
      </c>
      <c r="I39" s="798" t="s">
        <v>159</v>
      </c>
      <c r="J39" s="796" t="s">
        <v>155</v>
      </c>
      <c r="K39" s="798" t="s">
        <v>160</v>
      </c>
      <c r="L39" s="796" t="s">
        <v>157</v>
      </c>
      <c r="M39" s="798" t="s">
        <v>2068</v>
      </c>
      <c r="N39" s="794">
        <v>0</v>
      </c>
      <c r="O39" s="794">
        <v>0</v>
      </c>
      <c r="P39" s="794"/>
      <c r="Q39" s="795">
        <v>0</v>
      </c>
      <c r="R39" s="796"/>
      <c r="S39" s="797"/>
    </row>
    <row r="40" spans="1:254" s="161" customFormat="1" ht="12.75" customHeight="1">
      <c r="A40" s="280"/>
      <c r="B40" s="781"/>
      <c r="C40" s="775"/>
      <c r="D40" s="792"/>
      <c r="E40" s="793"/>
      <c r="F40" s="796" t="s">
        <v>180</v>
      </c>
      <c r="G40" s="798" t="s">
        <v>179</v>
      </c>
      <c r="H40" s="796" t="s">
        <v>179</v>
      </c>
      <c r="I40" s="798" t="s">
        <v>159</v>
      </c>
      <c r="J40" s="796" t="s">
        <v>155</v>
      </c>
      <c r="K40" s="798" t="s">
        <v>160</v>
      </c>
      <c r="L40" s="796" t="s">
        <v>157</v>
      </c>
      <c r="M40" s="798" t="s">
        <v>2068</v>
      </c>
      <c r="N40" s="794">
        <v>0</v>
      </c>
      <c r="O40" s="794">
        <v>0</v>
      </c>
      <c r="P40" s="794"/>
      <c r="Q40" s="795">
        <v>0</v>
      </c>
      <c r="R40" s="796"/>
      <c r="S40" s="797"/>
    </row>
    <row r="41" spans="1:254" s="161" customFormat="1" ht="12.75" customHeight="1">
      <c r="A41" s="280"/>
      <c r="B41" s="781"/>
      <c r="C41" s="775"/>
      <c r="D41" s="792"/>
      <c r="E41" s="799" t="s">
        <v>2069</v>
      </c>
      <c r="F41" s="800"/>
      <c r="G41" s="800"/>
      <c r="H41" s="800"/>
      <c r="I41" s="800"/>
      <c r="J41" s="800"/>
      <c r="K41" s="800"/>
      <c r="L41" s="800"/>
      <c r="M41" s="800"/>
      <c r="N41" s="801">
        <v>0</v>
      </c>
      <c r="O41" s="801">
        <v>0</v>
      </c>
      <c r="P41" s="801">
        <v>0</v>
      </c>
      <c r="Q41" s="802">
        <v>0</v>
      </c>
      <c r="R41" s="800"/>
      <c r="S41" s="803"/>
    </row>
    <row r="42" spans="1:254" s="161" customFormat="1" ht="12.75" customHeight="1">
      <c r="A42" s="280"/>
      <c r="B42" s="781"/>
      <c r="C42" s="785"/>
      <c r="D42" s="796" t="s">
        <v>189</v>
      </c>
      <c r="E42" s="792"/>
      <c r="F42" s="792"/>
      <c r="G42" s="792"/>
      <c r="H42" s="792"/>
      <c r="I42" s="792"/>
      <c r="J42" s="792"/>
      <c r="K42" s="792"/>
      <c r="L42" s="792"/>
      <c r="M42" s="792"/>
      <c r="N42" s="794">
        <v>11.210000000000006</v>
      </c>
      <c r="O42" s="794">
        <v>10.220000000000001</v>
      </c>
      <c r="P42" s="794"/>
      <c r="Q42" s="795">
        <v>61255.498999999996</v>
      </c>
      <c r="R42" s="792"/>
      <c r="S42" s="797"/>
    </row>
    <row r="43" spans="1:254" s="161" customFormat="1" ht="12.75" customHeight="1">
      <c r="A43" s="280"/>
      <c r="B43" s="781"/>
      <c r="C43" s="786" t="s">
        <v>190</v>
      </c>
      <c r="D43" s="800"/>
      <c r="E43" s="800"/>
      <c r="F43" s="800"/>
      <c r="G43" s="800"/>
      <c r="H43" s="800"/>
      <c r="I43" s="800"/>
      <c r="J43" s="800"/>
      <c r="K43" s="800"/>
      <c r="L43" s="800"/>
      <c r="M43" s="800"/>
      <c r="N43" s="801">
        <v>21.910000000000025</v>
      </c>
      <c r="O43" s="801">
        <v>17.219999999999974</v>
      </c>
      <c r="P43" s="801"/>
      <c r="Q43" s="802">
        <v>66667.87</v>
      </c>
      <c r="R43" s="800"/>
      <c r="S43" s="803"/>
    </row>
    <row r="44" spans="1:254" s="161" customFormat="1" ht="12.75" customHeight="1">
      <c r="A44" s="281"/>
      <c r="B44" s="781"/>
      <c r="C44" s="776" t="s">
        <v>1898</v>
      </c>
      <c r="D44" s="796" t="s">
        <v>150</v>
      </c>
      <c r="E44" s="798" t="s">
        <v>195</v>
      </c>
      <c r="F44" s="796"/>
      <c r="G44" s="798" t="s">
        <v>153</v>
      </c>
      <c r="H44" s="796" t="s">
        <v>153</v>
      </c>
      <c r="I44" s="798" t="s">
        <v>154</v>
      </c>
      <c r="J44" s="796" t="s">
        <v>155</v>
      </c>
      <c r="K44" s="798" t="s">
        <v>156</v>
      </c>
      <c r="L44" s="796" t="s">
        <v>186</v>
      </c>
      <c r="M44" s="798" t="s">
        <v>196</v>
      </c>
      <c r="N44" s="794">
        <v>0.74500000000000011</v>
      </c>
      <c r="O44" s="794">
        <v>0.64500000000000002</v>
      </c>
      <c r="P44" s="794"/>
      <c r="Q44" s="795">
        <v>127.58999999999999</v>
      </c>
      <c r="R44" s="796"/>
      <c r="S44" s="797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234"/>
      <c r="CN44" s="234"/>
      <c r="CO44" s="234"/>
      <c r="CP44" s="234"/>
      <c r="CQ44" s="234"/>
      <c r="CR44" s="234"/>
      <c r="CS44" s="234"/>
      <c r="CT44" s="234"/>
      <c r="CU44" s="234"/>
      <c r="CV44" s="234"/>
      <c r="CW44" s="234"/>
      <c r="CX44" s="234"/>
      <c r="CY44" s="234"/>
      <c r="CZ44" s="234"/>
      <c r="DA44" s="234"/>
      <c r="DB44" s="234"/>
      <c r="DC44" s="234"/>
      <c r="DD44" s="234"/>
      <c r="DE44" s="234"/>
      <c r="DF44" s="234"/>
      <c r="DG44" s="234"/>
      <c r="DH44" s="234"/>
      <c r="DI44" s="234"/>
      <c r="DJ44" s="234"/>
      <c r="DK44" s="234"/>
      <c r="DL44" s="234"/>
      <c r="DM44" s="234"/>
      <c r="DN44" s="234"/>
      <c r="DO44" s="234"/>
      <c r="DP44" s="234"/>
      <c r="DQ44" s="234"/>
      <c r="DR44" s="234"/>
      <c r="DS44" s="234"/>
      <c r="DT44" s="234"/>
      <c r="DU44" s="234"/>
      <c r="DV44" s="234"/>
      <c r="DW44" s="234"/>
      <c r="DX44" s="234"/>
      <c r="DY44" s="234"/>
      <c r="DZ44" s="234"/>
      <c r="EA44" s="234"/>
      <c r="EB44" s="234"/>
      <c r="EC44" s="234"/>
      <c r="ED44" s="234"/>
      <c r="EE44" s="234"/>
      <c r="EF44" s="234"/>
      <c r="EG44" s="234"/>
      <c r="EH44" s="234"/>
      <c r="EI44" s="234"/>
      <c r="EJ44" s="234"/>
      <c r="EK44" s="234"/>
      <c r="EL44" s="234"/>
      <c r="EM44" s="234"/>
      <c r="EN44" s="234"/>
      <c r="EO44" s="234"/>
      <c r="EP44" s="234"/>
      <c r="EQ44" s="234"/>
      <c r="ER44" s="234"/>
      <c r="ES44" s="234"/>
      <c r="ET44" s="234"/>
      <c r="EU44" s="234"/>
      <c r="EV44" s="234"/>
      <c r="EW44" s="234"/>
      <c r="EX44" s="234"/>
      <c r="EY44" s="234"/>
      <c r="EZ44" s="234"/>
      <c r="FA44" s="234"/>
      <c r="FB44" s="234"/>
      <c r="FC44" s="234"/>
      <c r="FD44" s="234"/>
      <c r="FE44" s="234"/>
      <c r="FF44" s="234"/>
      <c r="FG44" s="234"/>
      <c r="FH44" s="234"/>
      <c r="FI44" s="234"/>
      <c r="FJ44" s="234"/>
      <c r="FK44" s="234"/>
      <c r="FL44" s="234"/>
      <c r="FM44" s="234"/>
      <c r="FN44" s="234"/>
      <c r="FO44" s="234"/>
      <c r="FP44" s="234"/>
      <c r="FQ44" s="234"/>
      <c r="FR44" s="234"/>
      <c r="FS44" s="234"/>
      <c r="FT44" s="234"/>
      <c r="FU44" s="234"/>
      <c r="FV44" s="234"/>
      <c r="FW44" s="234"/>
      <c r="FX44" s="234"/>
      <c r="FY44" s="234"/>
      <c r="FZ44" s="234"/>
      <c r="GA44" s="234"/>
      <c r="GB44" s="234"/>
      <c r="GC44" s="234"/>
      <c r="GD44" s="234"/>
      <c r="GE44" s="234"/>
      <c r="GF44" s="234"/>
      <c r="GG44" s="234"/>
      <c r="GH44" s="234"/>
      <c r="GI44" s="234"/>
      <c r="GJ44" s="234"/>
      <c r="GK44" s="234"/>
      <c r="GL44" s="234"/>
      <c r="GM44" s="234"/>
      <c r="GN44" s="234"/>
      <c r="GO44" s="234"/>
      <c r="GP44" s="234"/>
      <c r="GQ44" s="234"/>
      <c r="GR44" s="234"/>
      <c r="GS44" s="234"/>
      <c r="GT44" s="234"/>
      <c r="GU44" s="234"/>
      <c r="GV44" s="234"/>
      <c r="GW44" s="234"/>
      <c r="GX44" s="234"/>
      <c r="GY44" s="234"/>
      <c r="GZ44" s="234"/>
      <c r="HA44" s="234"/>
      <c r="HB44" s="234"/>
      <c r="HC44" s="234"/>
      <c r="HD44" s="234"/>
      <c r="HE44" s="234"/>
      <c r="HF44" s="234"/>
      <c r="HG44" s="234"/>
      <c r="HH44" s="234"/>
      <c r="HI44" s="234"/>
      <c r="HJ44" s="234"/>
      <c r="HK44" s="234"/>
      <c r="HL44" s="234"/>
      <c r="HM44" s="234"/>
      <c r="HN44" s="234"/>
      <c r="HO44" s="234"/>
      <c r="HP44" s="234"/>
      <c r="HQ44" s="234"/>
      <c r="HR44" s="234"/>
      <c r="HS44" s="234"/>
      <c r="HT44" s="234"/>
      <c r="HU44" s="234"/>
      <c r="HV44" s="234"/>
      <c r="HW44" s="234"/>
      <c r="HX44" s="234"/>
      <c r="HY44" s="234"/>
      <c r="HZ44" s="234"/>
      <c r="IA44" s="234"/>
      <c r="IB44" s="234"/>
      <c r="IC44" s="234"/>
      <c r="ID44" s="234"/>
      <c r="IE44" s="234"/>
      <c r="IF44" s="234"/>
      <c r="IG44" s="234"/>
      <c r="IH44" s="234"/>
      <c r="II44" s="234"/>
      <c r="IJ44" s="234"/>
      <c r="IK44" s="234"/>
      <c r="IL44" s="234"/>
      <c r="IM44" s="234"/>
      <c r="IN44" s="234"/>
      <c r="IO44" s="234"/>
      <c r="IP44" s="234"/>
      <c r="IQ44" s="234"/>
      <c r="IR44" s="234"/>
      <c r="IS44" s="234"/>
      <c r="IT44" s="234"/>
    </row>
    <row r="45" spans="1:254" s="161" customFormat="1" ht="12.75" customHeight="1">
      <c r="A45" s="280"/>
      <c r="B45" s="781"/>
      <c r="C45" s="775"/>
      <c r="D45" s="792"/>
      <c r="E45" s="793"/>
      <c r="F45" s="792"/>
      <c r="G45" s="793"/>
      <c r="H45" s="792"/>
      <c r="I45" s="793"/>
      <c r="J45" s="792"/>
      <c r="K45" s="793"/>
      <c r="L45" s="792"/>
      <c r="M45" s="793"/>
      <c r="N45" s="794"/>
      <c r="O45" s="794"/>
      <c r="P45" s="794"/>
      <c r="Q45" s="795"/>
      <c r="R45" s="796" t="s">
        <v>161</v>
      </c>
      <c r="S45" s="797">
        <v>13804.69</v>
      </c>
    </row>
    <row r="46" spans="1:254" s="161" customFormat="1" ht="12.75" customHeight="1">
      <c r="A46" s="280"/>
      <c r="B46" s="781"/>
      <c r="C46" s="775"/>
      <c r="D46" s="792"/>
      <c r="E46" s="799" t="s">
        <v>197</v>
      </c>
      <c r="F46" s="800"/>
      <c r="G46" s="800"/>
      <c r="H46" s="800"/>
      <c r="I46" s="800"/>
      <c r="J46" s="800"/>
      <c r="K46" s="800"/>
      <c r="L46" s="800"/>
      <c r="M46" s="800"/>
      <c r="N46" s="801">
        <v>0.74500000000000011</v>
      </c>
      <c r="O46" s="801">
        <v>0.64500000000000002</v>
      </c>
      <c r="P46" s="801">
        <v>0.15</v>
      </c>
      <c r="Q46" s="802">
        <v>127.58999999999999</v>
      </c>
      <c r="R46" s="800"/>
      <c r="S46" s="803"/>
    </row>
    <row r="47" spans="1:254" s="161" customFormat="1" ht="12.75" customHeight="1">
      <c r="A47" s="280"/>
      <c r="B47" s="781"/>
      <c r="C47" s="775"/>
      <c r="D47" s="792"/>
      <c r="E47" s="798" t="s">
        <v>198</v>
      </c>
      <c r="F47" s="796"/>
      <c r="G47" s="798" t="s">
        <v>153</v>
      </c>
      <c r="H47" s="796" t="s">
        <v>153</v>
      </c>
      <c r="I47" s="798" t="s">
        <v>154</v>
      </c>
      <c r="J47" s="796" t="s">
        <v>155</v>
      </c>
      <c r="K47" s="798" t="s">
        <v>156</v>
      </c>
      <c r="L47" s="796" t="s">
        <v>157</v>
      </c>
      <c r="M47" s="798" t="s">
        <v>199</v>
      </c>
      <c r="N47" s="794">
        <v>1.55</v>
      </c>
      <c r="O47" s="794">
        <v>1.45</v>
      </c>
      <c r="P47" s="794"/>
      <c r="Q47" s="795">
        <v>100.22999999999999</v>
      </c>
      <c r="R47" s="796"/>
      <c r="S47" s="797"/>
    </row>
    <row r="48" spans="1:254" s="161" customFormat="1" ht="12.75" customHeight="1">
      <c r="A48" s="280"/>
      <c r="B48" s="781"/>
      <c r="C48" s="775"/>
      <c r="D48" s="792"/>
      <c r="E48" s="793"/>
      <c r="F48" s="792"/>
      <c r="G48" s="793"/>
      <c r="H48" s="792"/>
      <c r="I48" s="793"/>
      <c r="J48" s="792"/>
      <c r="K48" s="793"/>
      <c r="L48" s="792"/>
      <c r="M48" s="793"/>
      <c r="N48" s="794"/>
      <c r="O48" s="794"/>
      <c r="P48" s="794"/>
      <c r="Q48" s="795"/>
      <c r="R48" s="796" t="s">
        <v>161</v>
      </c>
      <c r="S48" s="797">
        <v>10041</v>
      </c>
    </row>
    <row r="49" spans="1:19" s="161" customFormat="1" ht="12.75" customHeight="1">
      <c r="A49" s="280"/>
      <c r="B49" s="781"/>
      <c r="C49" s="775"/>
      <c r="D49" s="792"/>
      <c r="E49" s="799" t="s">
        <v>200</v>
      </c>
      <c r="F49" s="800"/>
      <c r="G49" s="800"/>
      <c r="H49" s="800"/>
      <c r="I49" s="800"/>
      <c r="J49" s="800"/>
      <c r="K49" s="800"/>
      <c r="L49" s="800"/>
      <c r="M49" s="800"/>
      <c r="N49" s="801">
        <v>1.55</v>
      </c>
      <c r="O49" s="801">
        <v>1.45</v>
      </c>
      <c r="P49" s="801">
        <v>0.35399999999999998</v>
      </c>
      <c r="Q49" s="802">
        <v>100.22999999999999</v>
      </c>
      <c r="R49" s="800"/>
      <c r="S49" s="803"/>
    </row>
    <row r="50" spans="1:19" s="161" customFormat="1">
      <c r="A50" s="280"/>
      <c r="B50" s="781"/>
      <c r="C50" s="785"/>
      <c r="D50" s="796" t="s">
        <v>176</v>
      </c>
      <c r="E50" s="792"/>
      <c r="F50" s="792"/>
      <c r="G50" s="792"/>
      <c r="H50" s="792"/>
      <c r="I50" s="792"/>
      <c r="J50" s="792"/>
      <c r="K50" s="792"/>
      <c r="L50" s="792"/>
      <c r="M50" s="792"/>
      <c r="N50" s="794">
        <v>2.2950000000000004</v>
      </c>
      <c r="O50" s="794">
        <v>2.0950000000000002</v>
      </c>
      <c r="P50" s="794"/>
      <c r="Q50" s="795">
        <v>227.82</v>
      </c>
      <c r="R50" s="792"/>
      <c r="S50" s="797"/>
    </row>
    <row r="51" spans="1:19" s="161" customFormat="1" ht="12.75" customHeight="1">
      <c r="A51" s="280"/>
      <c r="B51" s="782"/>
      <c r="C51" s="786" t="s">
        <v>1899</v>
      </c>
      <c r="D51" s="800"/>
      <c r="E51" s="800"/>
      <c r="F51" s="800"/>
      <c r="G51" s="800"/>
      <c r="H51" s="800"/>
      <c r="I51" s="800"/>
      <c r="J51" s="800"/>
      <c r="K51" s="800"/>
      <c r="L51" s="800"/>
      <c r="M51" s="800"/>
      <c r="N51" s="801">
        <v>2.2950000000000004</v>
      </c>
      <c r="O51" s="801">
        <v>2.0950000000000002</v>
      </c>
      <c r="P51" s="801"/>
      <c r="Q51" s="802">
        <v>227.82</v>
      </c>
      <c r="R51" s="800"/>
      <c r="S51" s="803"/>
    </row>
    <row r="52" spans="1:19" s="161" customFormat="1" ht="12.75" customHeight="1">
      <c r="A52" s="280"/>
      <c r="B52" s="784" t="s">
        <v>201</v>
      </c>
      <c r="C52" s="779"/>
      <c r="D52" s="804"/>
      <c r="E52" s="804"/>
      <c r="F52" s="804"/>
      <c r="G52" s="804"/>
      <c r="H52" s="804"/>
      <c r="I52" s="804"/>
      <c r="J52" s="804"/>
      <c r="K52" s="804"/>
      <c r="L52" s="804"/>
      <c r="M52" s="804"/>
      <c r="N52" s="805">
        <v>24.205000000000027</v>
      </c>
      <c r="O52" s="805">
        <v>19.314999999999987</v>
      </c>
      <c r="P52" s="805"/>
      <c r="Q52" s="806">
        <v>66895.69</v>
      </c>
      <c r="R52" s="804"/>
      <c r="S52" s="807"/>
    </row>
    <row r="53" spans="1:19" s="161" customFormat="1" ht="12.75" customHeight="1">
      <c r="A53" s="280"/>
      <c r="B53" s="783" t="s">
        <v>1</v>
      </c>
      <c r="C53" s="776" t="s">
        <v>202</v>
      </c>
      <c r="D53" s="796" t="s">
        <v>177</v>
      </c>
      <c r="E53" s="798" t="s">
        <v>203</v>
      </c>
      <c r="F53" s="796" t="s">
        <v>204</v>
      </c>
      <c r="G53" s="798" t="s">
        <v>179</v>
      </c>
      <c r="H53" s="796" t="s">
        <v>179</v>
      </c>
      <c r="I53" s="798" t="s">
        <v>159</v>
      </c>
      <c r="J53" s="796" t="s">
        <v>155</v>
      </c>
      <c r="K53" s="798" t="s">
        <v>156</v>
      </c>
      <c r="L53" s="796" t="s">
        <v>205</v>
      </c>
      <c r="M53" s="798" t="s">
        <v>206</v>
      </c>
      <c r="N53" s="794">
        <v>3</v>
      </c>
      <c r="O53" s="794">
        <v>1.1499999999999999</v>
      </c>
      <c r="P53" s="794"/>
      <c r="Q53" s="795">
        <v>9245.3730000000014</v>
      </c>
      <c r="R53" s="796"/>
      <c r="S53" s="797"/>
    </row>
    <row r="54" spans="1:19" s="161" customFormat="1" ht="12.75" customHeight="1">
      <c r="A54" s="280"/>
      <c r="B54" s="781"/>
      <c r="C54" s="775"/>
      <c r="D54" s="792"/>
      <c r="E54" s="799" t="s">
        <v>207</v>
      </c>
      <c r="F54" s="800"/>
      <c r="G54" s="800"/>
      <c r="H54" s="800"/>
      <c r="I54" s="800"/>
      <c r="J54" s="800"/>
      <c r="K54" s="800"/>
      <c r="L54" s="800"/>
      <c r="M54" s="800"/>
      <c r="N54" s="801">
        <v>3</v>
      </c>
      <c r="O54" s="801">
        <v>1.1499999999999999</v>
      </c>
      <c r="P54" s="801">
        <v>1.2609999999999999</v>
      </c>
      <c r="Q54" s="802">
        <v>9245.3730000000014</v>
      </c>
      <c r="R54" s="800"/>
      <c r="S54" s="803"/>
    </row>
    <row r="55" spans="1:19" s="161" customFormat="1" ht="12.75" customHeight="1">
      <c r="A55" s="280"/>
      <c r="B55" s="781"/>
      <c r="C55" s="785"/>
      <c r="D55" s="796" t="s">
        <v>189</v>
      </c>
      <c r="E55" s="792"/>
      <c r="F55" s="792"/>
      <c r="G55" s="792"/>
      <c r="H55" s="792"/>
      <c r="I55" s="792"/>
      <c r="J55" s="792"/>
      <c r="K55" s="792"/>
      <c r="L55" s="792"/>
      <c r="M55" s="792"/>
      <c r="N55" s="794">
        <v>3</v>
      </c>
      <c r="O55" s="794">
        <v>1.1499999999999999</v>
      </c>
      <c r="P55" s="794"/>
      <c r="Q55" s="795">
        <v>9245.3730000000014</v>
      </c>
      <c r="R55" s="792"/>
      <c r="S55" s="797"/>
    </row>
    <row r="56" spans="1:19" s="161" customFormat="1" ht="12.75" customHeight="1">
      <c r="A56" s="280"/>
      <c r="B56" s="781"/>
      <c r="C56" s="786" t="s">
        <v>208</v>
      </c>
      <c r="D56" s="800"/>
      <c r="E56" s="800"/>
      <c r="F56" s="800"/>
      <c r="G56" s="800"/>
      <c r="H56" s="800"/>
      <c r="I56" s="800"/>
      <c r="J56" s="800"/>
      <c r="K56" s="800"/>
      <c r="L56" s="800"/>
      <c r="M56" s="800"/>
      <c r="N56" s="801">
        <v>3</v>
      </c>
      <c r="O56" s="801">
        <v>1.1499999999999999</v>
      </c>
      <c r="P56" s="801"/>
      <c r="Q56" s="802">
        <v>9245.3730000000014</v>
      </c>
      <c r="R56" s="800"/>
      <c r="S56" s="803"/>
    </row>
    <row r="57" spans="1:19" s="161" customFormat="1" ht="12.75" customHeight="1">
      <c r="A57" s="280"/>
      <c r="B57" s="781"/>
      <c r="C57" s="776" t="s">
        <v>234</v>
      </c>
      <c r="D57" s="796" t="s">
        <v>177</v>
      </c>
      <c r="E57" s="798" t="s">
        <v>1704</v>
      </c>
      <c r="F57" s="796" t="s">
        <v>225</v>
      </c>
      <c r="G57" s="798" t="s">
        <v>179</v>
      </c>
      <c r="H57" s="796" t="s">
        <v>179</v>
      </c>
      <c r="I57" s="798" t="s">
        <v>159</v>
      </c>
      <c r="J57" s="796" t="s">
        <v>223</v>
      </c>
      <c r="K57" s="798" t="s">
        <v>156</v>
      </c>
      <c r="L57" s="796" t="s">
        <v>235</v>
      </c>
      <c r="M57" s="798" t="s">
        <v>236</v>
      </c>
      <c r="N57" s="794">
        <v>1.3850000000000005</v>
      </c>
      <c r="O57" s="794">
        <v>1.3099999999999998</v>
      </c>
      <c r="P57" s="794"/>
      <c r="Q57" s="795">
        <v>7804.7689999999993</v>
      </c>
      <c r="R57" s="796"/>
      <c r="S57" s="797"/>
    </row>
    <row r="58" spans="1:19" s="161" customFormat="1" ht="12.75" customHeight="1">
      <c r="A58" s="280"/>
      <c r="B58" s="781"/>
      <c r="C58" s="775"/>
      <c r="D58" s="792"/>
      <c r="E58" s="793"/>
      <c r="F58" s="796" t="s">
        <v>228</v>
      </c>
      <c r="G58" s="798" t="s">
        <v>179</v>
      </c>
      <c r="H58" s="796" t="s">
        <v>179</v>
      </c>
      <c r="I58" s="798" t="s">
        <v>159</v>
      </c>
      <c r="J58" s="796" t="s">
        <v>223</v>
      </c>
      <c r="K58" s="798" t="s">
        <v>156</v>
      </c>
      <c r="L58" s="796" t="s">
        <v>235</v>
      </c>
      <c r="M58" s="798" t="s">
        <v>236</v>
      </c>
      <c r="N58" s="794">
        <v>1.3850000000000005</v>
      </c>
      <c r="O58" s="794">
        <v>1.3000000000000005</v>
      </c>
      <c r="P58" s="794"/>
      <c r="Q58" s="795">
        <v>8425.973</v>
      </c>
      <c r="R58" s="796"/>
      <c r="S58" s="797"/>
    </row>
    <row r="59" spans="1:19" s="161" customFormat="1" ht="12.75" customHeight="1">
      <c r="A59" s="280"/>
      <c r="B59" s="781"/>
      <c r="C59" s="775"/>
      <c r="D59" s="792"/>
      <c r="E59" s="793"/>
      <c r="F59" s="796" t="s">
        <v>229</v>
      </c>
      <c r="G59" s="798" t="s">
        <v>179</v>
      </c>
      <c r="H59" s="796" t="s">
        <v>179</v>
      </c>
      <c r="I59" s="798" t="s">
        <v>159</v>
      </c>
      <c r="J59" s="796" t="s">
        <v>223</v>
      </c>
      <c r="K59" s="798" t="s">
        <v>156</v>
      </c>
      <c r="L59" s="796" t="s">
        <v>235</v>
      </c>
      <c r="M59" s="798" t="s">
        <v>236</v>
      </c>
      <c r="N59" s="794">
        <v>1.3850000000000005</v>
      </c>
      <c r="O59" s="794">
        <v>1.3000000000000005</v>
      </c>
      <c r="P59" s="794"/>
      <c r="Q59" s="795">
        <v>8900.6170000000002</v>
      </c>
      <c r="R59" s="796"/>
      <c r="S59" s="797"/>
    </row>
    <row r="60" spans="1:19" s="161" customFormat="1">
      <c r="A60" s="280"/>
      <c r="B60" s="781"/>
      <c r="C60" s="775"/>
      <c r="D60" s="792"/>
      <c r="E60" s="799" t="s">
        <v>1705</v>
      </c>
      <c r="F60" s="800"/>
      <c r="G60" s="800"/>
      <c r="H60" s="800"/>
      <c r="I60" s="800"/>
      <c r="J60" s="800"/>
      <c r="K60" s="800"/>
      <c r="L60" s="800"/>
      <c r="M60" s="800"/>
      <c r="N60" s="801">
        <v>4.1549999999999976</v>
      </c>
      <c r="O60" s="801">
        <v>3.910000000000001</v>
      </c>
      <c r="P60" s="801">
        <v>3.7930000000000001</v>
      </c>
      <c r="Q60" s="802">
        <v>25131.359000000004</v>
      </c>
      <c r="R60" s="800"/>
      <c r="S60" s="803"/>
    </row>
    <row r="61" spans="1:19" s="161" customFormat="1" ht="12.75" customHeight="1">
      <c r="A61" s="280"/>
      <c r="B61" s="781"/>
      <c r="C61" s="785"/>
      <c r="D61" s="796" t="s">
        <v>189</v>
      </c>
      <c r="E61" s="792"/>
      <c r="F61" s="792"/>
      <c r="G61" s="792"/>
      <c r="H61" s="792"/>
      <c r="I61" s="792"/>
      <c r="J61" s="792"/>
      <c r="K61" s="792"/>
      <c r="L61" s="792"/>
      <c r="M61" s="792"/>
      <c r="N61" s="794">
        <v>4.1549999999999976</v>
      </c>
      <c r="O61" s="794">
        <v>3.910000000000001</v>
      </c>
      <c r="P61" s="794"/>
      <c r="Q61" s="795">
        <v>25131.359000000004</v>
      </c>
      <c r="R61" s="792"/>
      <c r="S61" s="797"/>
    </row>
    <row r="62" spans="1:19" s="161" customFormat="1" ht="12.75" customHeight="1">
      <c r="A62" s="280"/>
      <c r="B62" s="781"/>
      <c r="C62" s="786" t="s">
        <v>237</v>
      </c>
      <c r="D62" s="800"/>
      <c r="E62" s="800"/>
      <c r="F62" s="800"/>
      <c r="G62" s="800"/>
      <c r="H62" s="800"/>
      <c r="I62" s="800"/>
      <c r="J62" s="800"/>
      <c r="K62" s="800"/>
      <c r="L62" s="800"/>
      <c r="M62" s="800"/>
      <c r="N62" s="801">
        <v>4.1549999999999976</v>
      </c>
      <c r="O62" s="801">
        <v>3.910000000000001</v>
      </c>
      <c r="P62" s="801"/>
      <c r="Q62" s="802">
        <v>25131.359000000004</v>
      </c>
      <c r="R62" s="800"/>
      <c r="S62" s="803"/>
    </row>
    <row r="63" spans="1:19" s="161" customFormat="1" ht="12.75" customHeight="1">
      <c r="A63" s="280"/>
      <c r="B63" s="781"/>
      <c r="C63" s="776" t="s">
        <v>2070</v>
      </c>
      <c r="D63" s="796" t="s">
        <v>150</v>
      </c>
      <c r="E63" s="798" t="s">
        <v>278</v>
      </c>
      <c r="F63" s="796"/>
      <c r="G63" s="798" t="s">
        <v>153</v>
      </c>
      <c r="H63" s="796" t="s">
        <v>153</v>
      </c>
      <c r="I63" s="798" t="s">
        <v>154</v>
      </c>
      <c r="J63" s="796" t="s">
        <v>155</v>
      </c>
      <c r="K63" s="798" t="s">
        <v>156</v>
      </c>
      <c r="L63" s="796" t="s">
        <v>243</v>
      </c>
      <c r="M63" s="798" t="s">
        <v>279</v>
      </c>
      <c r="N63" s="794">
        <v>7.7969999999999997</v>
      </c>
      <c r="O63" s="794">
        <v>3.11</v>
      </c>
      <c r="P63" s="794"/>
      <c r="Q63" s="795">
        <v>4.8</v>
      </c>
      <c r="R63" s="796"/>
      <c r="S63" s="797"/>
    </row>
    <row r="64" spans="1:19" s="161" customFormat="1" ht="12.75" customHeight="1">
      <c r="A64" s="280"/>
      <c r="B64" s="781"/>
      <c r="C64" s="775"/>
      <c r="D64" s="792"/>
      <c r="E64" s="793"/>
      <c r="F64" s="792"/>
      <c r="G64" s="793"/>
      <c r="H64" s="792"/>
      <c r="I64" s="793"/>
      <c r="J64" s="792"/>
      <c r="K64" s="793"/>
      <c r="L64" s="792"/>
      <c r="M64" s="793"/>
      <c r="N64" s="794"/>
      <c r="O64" s="794"/>
      <c r="P64" s="794"/>
      <c r="Q64" s="795"/>
      <c r="R64" s="796" t="s">
        <v>161</v>
      </c>
      <c r="S64" s="797">
        <v>345</v>
      </c>
    </row>
    <row r="65" spans="1:19" s="161" customFormat="1" ht="12.75" customHeight="1">
      <c r="A65" s="280"/>
      <c r="B65" s="781"/>
      <c r="C65" s="775"/>
      <c r="D65" s="792"/>
      <c r="E65" s="799" t="s">
        <v>280</v>
      </c>
      <c r="F65" s="800"/>
      <c r="G65" s="800"/>
      <c r="H65" s="800"/>
      <c r="I65" s="800"/>
      <c r="J65" s="800"/>
      <c r="K65" s="800"/>
      <c r="L65" s="800"/>
      <c r="M65" s="800"/>
      <c r="N65" s="801">
        <v>7.7969999999999997</v>
      </c>
      <c r="O65" s="801">
        <v>3.11</v>
      </c>
      <c r="P65" s="801">
        <v>0.7</v>
      </c>
      <c r="Q65" s="802">
        <v>4.8</v>
      </c>
      <c r="R65" s="800"/>
      <c r="S65" s="803"/>
    </row>
    <row r="66" spans="1:19" s="161" customFormat="1" ht="12.75" customHeight="1">
      <c r="A66" s="280"/>
      <c r="B66" s="781"/>
      <c r="C66" s="785"/>
      <c r="D66" s="796" t="s">
        <v>176</v>
      </c>
      <c r="E66" s="792"/>
      <c r="F66" s="792"/>
      <c r="G66" s="792"/>
      <c r="H66" s="792"/>
      <c r="I66" s="792"/>
      <c r="J66" s="792"/>
      <c r="K66" s="792"/>
      <c r="L66" s="792"/>
      <c r="M66" s="792"/>
      <c r="N66" s="794">
        <v>7.7969999999999997</v>
      </c>
      <c r="O66" s="794">
        <v>3.11</v>
      </c>
      <c r="P66" s="794"/>
      <c r="Q66" s="795">
        <v>4.8</v>
      </c>
      <c r="R66" s="792"/>
      <c r="S66" s="797"/>
    </row>
    <row r="67" spans="1:19" s="161" customFormat="1" ht="12.75" customHeight="1">
      <c r="A67" s="280"/>
      <c r="B67" s="781"/>
      <c r="C67" s="786" t="s">
        <v>2071</v>
      </c>
      <c r="D67" s="800"/>
      <c r="E67" s="800"/>
      <c r="F67" s="800"/>
      <c r="G67" s="800"/>
      <c r="H67" s="800"/>
      <c r="I67" s="800"/>
      <c r="J67" s="800"/>
      <c r="K67" s="800"/>
      <c r="L67" s="800"/>
      <c r="M67" s="800"/>
      <c r="N67" s="801">
        <v>7.7969999999999997</v>
      </c>
      <c r="O67" s="801">
        <v>3.11</v>
      </c>
      <c r="P67" s="801"/>
      <c r="Q67" s="802">
        <v>4.8</v>
      </c>
      <c r="R67" s="800"/>
      <c r="S67" s="803"/>
    </row>
    <row r="68" spans="1:19" s="161" customFormat="1">
      <c r="A68" s="280"/>
      <c r="B68" s="781"/>
      <c r="C68" s="776" t="s">
        <v>1900</v>
      </c>
      <c r="D68" s="796" t="s">
        <v>177</v>
      </c>
      <c r="E68" s="798" t="s">
        <v>261</v>
      </c>
      <c r="F68" s="796" t="s">
        <v>204</v>
      </c>
      <c r="G68" s="798" t="s">
        <v>179</v>
      </c>
      <c r="H68" s="796" t="s">
        <v>179</v>
      </c>
      <c r="I68" s="798" t="s">
        <v>159</v>
      </c>
      <c r="J68" s="796" t="s">
        <v>223</v>
      </c>
      <c r="K68" s="798" t="s">
        <v>156</v>
      </c>
      <c r="L68" s="796" t="s">
        <v>226</v>
      </c>
      <c r="M68" s="798" t="s">
        <v>227</v>
      </c>
      <c r="N68" s="794">
        <v>57.499999999999993</v>
      </c>
      <c r="O68" s="794">
        <v>55.000000000000007</v>
      </c>
      <c r="P68" s="794"/>
      <c r="Q68" s="795">
        <v>253269.277</v>
      </c>
      <c r="R68" s="796"/>
      <c r="S68" s="797"/>
    </row>
    <row r="69" spans="1:19" s="161" customFormat="1" ht="12.75" customHeight="1">
      <c r="A69" s="280"/>
      <c r="B69" s="781"/>
      <c r="C69" s="775"/>
      <c r="D69" s="792"/>
      <c r="E69" s="793"/>
      <c r="F69" s="796" t="s">
        <v>259</v>
      </c>
      <c r="G69" s="798" t="s">
        <v>179</v>
      </c>
      <c r="H69" s="796" t="s">
        <v>179</v>
      </c>
      <c r="I69" s="798" t="s">
        <v>159</v>
      </c>
      <c r="J69" s="796" t="s">
        <v>223</v>
      </c>
      <c r="K69" s="798" t="s">
        <v>156</v>
      </c>
      <c r="L69" s="796" t="s">
        <v>226</v>
      </c>
      <c r="M69" s="798" t="s">
        <v>227</v>
      </c>
      <c r="N69" s="794">
        <v>57.499999999999993</v>
      </c>
      <c r="O69" s="794">
        <v>55.000000000000007</v>
      </c>
      <c r="P69" s="794"/>
      <c r="Q69" s="795">
        <v>265519.79099999997</v>
      </c>
      <c r="R69" s="796"/>
      <c r="S69" s="797"/>
    </row>
    <row r="70" spans="1:19" s="161" customFormat="1" ht="12.75" customHeight="1">
      <c r="A70" s="280"/>
      <c r="B70" s="781"/>
      <c r="C70" s="775"/>
      <c r="D70" s="792"/>
      <c r="E70" s="799" t="s">
        <v>262</v>
      </c>
      <c r="F70" s="800"/>
      <c r="G70" s="800"/>
      <c r="H70" s="800"/>
      <c r="I70" s="800"/>
      <c r="J70" s="800"/>
      <c r="K70" s="800"/>
      <c r="L70" s="800"/>
      <c r="M70" s="800"/>
      <c r="N70" s="801">
        <v>115.00000000000004</v>
      </c>
      <c r="O70" s="801">
        <v>109.99999999999996</v>
      </c>
      <c r="P70" s="801">
        <v>113.32</v>
      </c>
      <c r="Q70" s="802">
        <v>518789.06799999997</v>
      </c>
      <c r="R70" s="800"/>
      <c r="S70" s="803"/>
    </row>
    <row r="71" spans="1:19" s="161" customFormat="1" ht="12.75" customHeight="1">
      <c r="A71" s="280"/>
      <c r="B71" s="781"/>
      <c r="C71" s="785"/>
      <c r="D71" s="796" t="s">
        <v>189</v>
      </c>
      <c r="E71" s="792"/>
      <c r="F71" s="792"/>
      <c r="G71" s="792"/>
      <c r="H71" s="792"/>
      <c r="I71" s="792"/>
      <c r="J71" s="792"/>
      <c r="K71" s="792"/>
      <c r="L71" s="792"/>
      <c r="M71" s="792"/>
      <c r="N71" s="794">
        <v>115.00000000000004</v>
      </c>
      <c r="O71" s="794">
        <v>109.99999999999996</v>
      </c>
      <c r="P71" s="794"/>
      <c r="Q71" s="795">
        <v>518789.06799999997</v>
      </c>
      <c r="R71" s="792"/>
      <c r="S71" s="797"/>
    </row>
    <row r="72" spans="1:19" s="161" customFormat="1" ht="12.75" customHeight="1">
      <c r="A72" s="280"/>
      <c r="B72" s="781"/>
      <c r="C72" s="786" t="s">
        <v>1901</v>
      </c>
      <c r="D72" s="800"/>
      <c r="E72" s="800"/>
      <c r="F72" s="800"/>
      <c r="G72" s="800"/>
      <c r="H72" s="800"/>
      <c r="I72" s="800"/>
      <c r="J72" s="800"/>
      <c r="K72" s="800"/>
      <c r="L72" s="800"/>
      <c r="M72" s="800"/>
      <c r="N72" s="801">
        <v>115.00000000000004</v>
      </c>
      <c r="O72" s="801">
        <v>109.99999999999996</v>
      </c>
      <c r="P72" s="801"/>
      <c r="Q72" s="802">
        <v>518789.06799999997</v>
      </c>
      <c r="R72" s="800"/>
      <c r="S72" s="803"/>
    </row>
    <row r="73" spans="1:19" s="161" customFormat="1">
      <c r="A73" s="280"/>
      <c r="B73" s="781"/>
      <c r="C73" s="776" t="s">
        <v>263</v>
      </c>
      <c r="D73" s="796" t="s">
        <v>177</v>
      </c>
      <c r="E73" s="798" t="s">
        <v>264</v>
      </c>
      <c r="F73" s="796" t="s">
        <v>265</v>
      </c>
      <c r="G73" s="798" t="s">
        <v>179</v>
      </c>
      <c r="H73" s="796" t="s">
        <v>179</v>
      </c>
      <c r="I73" s="798" t="s">
        <v>159</v>
      </c>
      <c r="J73" s="796" t="s">
        <v>223</v>
      </c>
      <c r="K73" s="798" t="s">
        <v>156</v>
      </c>
      <c r="L73" s="796" t="s">
        <v>226</v>
      </c>
      <c r="M73" s="798" t="s">
        <v>266</v>
      </c>
      <c r="N73" s="794">
        <v>6.9999999999999991</v>
      </c>
      <c r="O73" s="794">
        <v>6.9960000000000013</v>
      </c>
      <c r="P73" s="794"/>
      <c r="Q73" s="795">
        <v>31581.656999999999</v>
      </c>
      <c r="R73" s="796"/>
      <c r="S73" s="797"/>
    </row>
    <row r="74" spans="1:19" s="161" customFormat="1" ht="12.75" customHeight="1">
      <c r="A74" s="280"/>
      <c r="B74" s="781"/>
      <c r="C74" s="775"/>
      <c r="D74" s="792"/>
      <c r="E74" s="799" t="s">
        <v>267</v>
      </c>
      <c r="F74" s="800"/>
      <c r="G74" s="800"/>
      <c r="H74" s="800"/>
      <c r="I74" s="800"/>
      <c r="J74" s="800"/>
      <c r="K74" s="800"/>
      <c r="L74" s="800"/>
      <c r="M74" s="800"/>
      <c r="N74" s="801">
        <v>6.9999999999999991</v>
      </c>
      <c r="O74" s="801">
        <v>6.9960000000000013</v>
      </c>
      <c r="P74" s="801">
        <v>6.67</v>
      </c>
      <c r="Q74" s="802">
        <v>31581.656999999999</v>
      </c>
      <c r="R74" s="800"/>
      <c r="S74" s="803"/>
    </row>
    <row r="75" spans="1:19" s="161" customFormat="1" ht="12.75" customHeight="1">
      <c r="A75" s="280"/>
      <c r="B75" s="781"/>
      <c r="C75" s="775"/>
      <c r="D75" s="792"/>
      <c r="E75" s="798" t="s">
        <v>268</v>
      </c>
      <c r="F75" s="796" t="s">
        <v>265</v>
      </c>
      <c r="G75" s="798" t="s">
        <v>179</v>
      </c>
      <c r="H75" s="796" t="s">
        <v>179</v>
      </c>
      <c r="I75" s="798" t="s">
        <v>159</v>
      </c>
      <c r="J75" s="796" t="s">
        <v>223</v>
      </c>
      <c r="K75" s="798" t="s">
        <v>156</v>
      </c>
      <c r="L75" s="796" t="s">
        <v>226</v>
      </c>
      <c r="M75" s="798" t="s">
        <v>266</v>
      </c>
      <c r="N75" s="794">
        <v>7.77</v>
      </c>
      <c r="O75" s="794">
        <v>7.7660000000000018</v>
      </c>
      <c r="P75" s="794"/>
      <c r="Q75" s="795">
        <v>35291.29</v>
      </c>
      <c r="R75" s="796"/>
      <c r="S75" s="797"/>
    </row>
    <row r="76" spans="1:19" s="161" customFormat="1" ht="12.75" customHeight="1">
      <c r="A76" s="280"/>
      <c r="B76" s="781"/>
      <c r="C76" s="775"/>
      <c r="D76" s="792"/>
      <c r="E76" s="799" t="s">
        <v>269</v>
      </c>
      <c r="F76" s="800"/>
      <c r="G76" s="800"/>
      <c r="H76" s="800"/>
      <c r="I76" s="800"/>
      <c r="J76" s="800"/>
      <c r="K76" s="800"/>
      <c r="L76" s="800"/>
      <c r="M76" s="800"/>
      <c r="N76" s="801">
        <v>7.77</v>
      </c>
      <c r="O76" s="801">
        <v>7.7660000000000018</v>
      </c>
      <c r="P76" s="801">
        <v>6.9080000000000004</v>
      </c>
      <c r="Q76" s="802">
        <v>35291.29</v>
      </c>
      <c r="R76" s="800"/>
      <c r="S76" s="803"/>
    </row>
    <row r="77" spans="1:19" s="161" customFormat="1" ht="12.75" customHeight="1">
      <c r="A77" s="280"/>
      <c r="B77" s="781"/>
      <c r="C77" s="785"/>
      <c r="D77" s="796" t="s">
        <v>189</v>
      </c>
      <c r="E77" s="792"/>
      <c r="F77" s="792"/>
      <c r="G77" s="792"/>
      <c r="H77" s="792"/>
      <c r="I77" s="792"/>
      <c r="J77" s="792"/>
      <c r="K77" s="792"/>
      <c r="L77" s="792"/>
      <c r="M77" s="792"/>
      <c r="N77" s="794">
        <v>14.770000000000007</v>
      </c>
      <c r="O77" s="794">
        <v>14.762000000000006</v>
      </c>
      <c r="P77" s="794"/>
      <c r="Q77" s="795">
        <v>66872.947</v>
      </c>
      <c r="R77" s="792"/>
      <c r="S77" s="797"/>
    </row>
    <row r="78" spans="1:19" s="161" customFormat="1" ht="12.75" customHeight="1">
      <c r="A78" s="280"/>
      <c r="B78" s="781"/>
      <c r="C78" s="786" t="s">
        <v>270</v>
      </c>
      <c r="D78" s="800"/>
      <c r="E78" s="800"/>
      <c r="F78" s="800"/>
      <c r="G78" s="800"/>
      <c r="H78" s="800"/>
      <c r="I78" s="800"/>
      <c r="J78" s="800"/>
      <c r="K78" s="800"/>
      <c r="L78" s="800"/>
      <c r="M78" s="800"/>
      <c r="N78" s="801">
        <v>14.770000000000007</v>
      </c>
      <c r="O78" s="801">
        <v>14.762000000000006</v>
      </c>
      <c r="P78" s="801"/>
      <c r="Q78" s="802">
        <v>66872.947</v>
      </c>
      <c r="R78" s="800"/>
      <c r="S78" s="803"/>
    </row>
    <row r="79" spans="1:19" s="161" customFormat="1" ht="12.75" customHeight="1">
      <c r="A79" s="280"/>
      <c r="B79" s="781"/>
      <c r="C79" s="776" t="s">
        <v>271</v>
      </c>
      <c r="D79" s="796" t="s">
        <v>177</v>
      </c>
      <c r="E79" s="798" t="s">
        <v>273</v>
      </c>
      <c r="F79" s="796"/>
      <c r="G79" s="798" t="s">
        <v>179</v>
      </c>
      <c r="H79" s="796" t="s">
        <v>179</v>
      </c>
      <c r="I79" s="798" t="s">
        <v>154</v>
      </c>
      <c r="J79" s="796" t="s">
        <v>155</v>
      </c>
      <c r="K79" s="798" t="s">
        <v>156</v>
      </c>
      <c r="L79" s="796" t="s">
        <v>210</v>
      </c>
      <c r="M79" s="798" t="s">
        <v>272</v>
      </c>
      <c r="N79" s="794">
        <v>0.94000000000000006</v>
      </c>
      <c r="O79" s="794">
        <v>0.35000000000000003</v>
      </c>
      <c r="P79" s="794"/>
      <c r="Q79" s="795">
        <v>1035.0029999999999</v>
      </c>
      <c r="R79" s="796"/>
      <c r="S79" s="797"/>
    </row>
    <row r="80" spans="1:19" s="161" customFormat="1" ht="12.75" customHeight="1">
      <c r="A80" s="280"/>
      <c r="B80" s="781"/>
      <c r="C80" s="775"/>
      <c r="D80" s="792"/>
      <c r="E80" s="799" t="s">
        <v>274</v>
      </c>
      <c r="F80" s="800"/>
      <c r="G80" s="800"/>
      <c r="H80" s="800"/>
      <c r="I80" s="800"/>
      <c r="J80" s="800"/>
      <c r="K80" s="800"/>
      <c r="L80" s="800"/>
      <c r="M80" s="800"/>
      <c r="N80" s="801">
        <v>0.94000000000000006</v>
      </c>
      <c r="O80" s="801">
        <v>0.35000000000000003</v>
      </c>
      <c r="P80" s="801">
        <v>0.13450000000000001</v>
      </c>
      <c r="Q80" s="802">
        <v>1035.0029999999999</v>
      </c>
      <c r="R80" s="800"/>
      <c r="S80" s="803"/>
    </row>
    <row r="81" spans="1:19" s="161" customFormat="1" ht="12.75" customHeight="1">
      <c r="A81" s="280"/>
      <c r="B81" s="781"/>
      <c r="C81" s="775"/>
      <c r="D81" s="792"/>
      <c r="E81" s="798" t="s">
        <v>275</v>
      </c>
      <c r="F81" s="796"/>
      <c r="G81" s="798" t="s">
        <v>179</v>
      </c>
      <c r="H81" s="796" t="s">
        <v>179</v>
      </c>
      <c r="I81" s="798" t="s">
        <v>154</v>
      </c>
      <c r="J81" s="796" t="s">
        <v>155</v>
      </c>
      <c r="K81" s="798" t="s">
        <v>156</v>
      </c>
      <c r="L81" s="796" t="s">
        <v>210</v>
      </c>
      <c r="M81" s="798" t="s">
        <v>272</v>
      </c>
      <c r="N81" s="794">
        <v>1.5999999999999999</v>
      </c>
      <c r="O81" s="794">
        <v>0.35000000000000003</v>
      </c>
      <c r="P81" s="794"/>
      <c r="Q81" s="795">
        <v>568.09700000000009</v>
      </c>
      <c r="R81" s="796"/>
      <c r="S81" s="797"/>
    </row>
    <row r="82" spans="1:19" s="161" customFormat="1" ht="12.75" customHeight="1">
      <c r="A82" s="280"/>
      <c r="B82" s="781"/>
      <c r="C82" s="775"/>
      <c r="D82" s="792"/>
      <c r="E82" s="799" t="s">
        <v>276</v>
      </c>
      <c r="F82" s="800"/>
      <c r="G82" s="800"/>
      <c r="H82" s="800"/>
      <c r="I82" s="800"/>
      <c r="J82" s="800"/>
      <c r="K82" s="800"/>
      <c r="L82" s="800"/>
      <c r="M82" s="800"/>
      <c r="N82" s="801">
        <v>1.5999999999999999</v>
      </c>
      <c r="O82" s="801">
        <v>0.35000000000000003</v>
      </c>
      <c r="P82" s="801">
        <v>7.3859999999999995E-2</v>
      </c>
      <c r="Q82" s="802">
        <v>568.09700000000009</v>
      </c>
      <c r="R82" s="800"/>
      <c r="S82" s="803"/>
    </row>
    <row r="83" spans="1:19" s="161" customFormat="1" ht="12.75" customHeight="1">
      <c r="A83" s="280"/>
      <c r="B83" s="781"/>
      <c r="C83" s="785"/>
      <c r="D83" s="796" t="s">
        <v>189</v>
      </c>
      <c r="E83" s="792"/>
      <c r="F83" s="792"/>
      <c r="G83" s="792"/>
      <c r="H83" s="792"/>
      <c r="I83" s="792"/>
      <c r="J83" s="792"/>
      <c r="K83" s="792"/>
      <c r="L83" s="792"/>
      <c r="M83" s="792"/>
      <c r="N83" s="794">
        <v>2.54</v>
      </c>
      <c r="O83" s="794">
        <v>0.70000000000000007</v>
      </c>
      <c r="P83" s="794"/>
      <c r="Q83" s="795">
        <v>1603.1</v>
      </c>
      <c r="R83" s="792"/>
      <c r="S83" s="797"/>
    </row>
    <row r="84" spans="1:19" s="161" customFormat="1">
      <c r="A84" s="280"/>
      <c r="B84" s="781"/>
      <c r="C84" s="786" t="s">
        <v>277</v>
      </c>
      <c r="D84" s="800"/>
      <c r="E84" s="800"/>
      <c r="F84" s="800"/>
      <c r="G84" s="800"/>
      <c r="H84" s="800"/>
      <c r="I84" s="800"/>
      <c r="J84" s="800"/>
      <c r="K84" s="800"/>
      <c r="L84" s="800"/>
      <c r="M84" s="800"/>
      <c r="N84" s="801">
        <v>2.54</v>
      </c>
      <c r="O84" s="801">
        <v>0.70000000000000007</v>
      </c>
      <c r="P84" s="801"/>
      <c r="Q84" s="802">
        <v>1603.1</v>
      </c>
      <c r="R84" s="800"/>
      <c r="S84" s="803"/>
    </row>
    <row r="85" spans="1:19" s="161" customFormat="1" ht="12.75" customHeight="1">
      <c r="A85" s="280"/>
      <c r="B85" s="781"/>
      <c r="C85" s="776" t="s">
        <v>281</v>
      </c>
      <c r="D85" s="796" t="s">
        <v>150</v>
      </c>
      <c r="E85" s="798" t="s">
        <v>282</v>
      </c>
      <c r="F85" s="796"/>
      <c r="G85" s="798" t="s">
        <v>153</v>
      </c>
      <c r="H85" s="796" t="s">
        <v>153</v>
      </c>
      <c r="I85" s="798" t="s">
        <v>154</v>
      </c>
      <c r="J85" s="796" t="s">
        <v>155</v>
      </c>
      <c r="K85" s="798" t="s">
        <v>160</v>
      </c>
      <c r="L85" s="796" t="s">
        <v>218</v>
      </c>
      <c r="M85" s="798" t="s">
        <v>283</v>
      </c>
      <c r="N85" s="794">
        <v>2.9400000000000008</v>
      </c>
      <c r="O85" s="794">
        <v>2.4</v>
      </c>
      <c r="P85" s="794"/>
      <c r="Q85" s="795">
        <v>0</v>
      </c>
      <c r="R85" s="796"/>
      <c r="S85" s="797"/>
    </row>
    <row r="86" spans="1:19" s="161" customFormat="1" ht="12.75" customHeight="1">
      <c r="A86" s="280"/>
      <c r="B86" s="781"/>
      <c r="C86" s="775"/>
      <c r="D86" s="792"/>
      <c r="E86" s="793"/>
      <c r="F86" s="792"/>
      <c r="G86" s="793"/>
      <c r="H86" s="792"/>
      <c r="I86" s="793"/>
      <c r="J86" s="792"/>
      <c r="K86" s="793"/>
      <c r="L86" s="792"/>
      <c r="M86" s="793"/>
      <c r="N86" s="794"/>
      <c r="O86" s="794"/>
      <c r="P86" s="794"/>
      <c r="Q86" s="795"/>
      <c r="R86" s="796" t="s">
        <v>161</v>
      </c>
      <c r="S86" s="797">
        <v>0</v>
      </c>
    </row>
    <row r="87" spans="1:19" s="161" customFormat="1" ht="12.75" customHeight="1">
      <c r="A87" s="280"/>
      <c r="B87" s="781"/>
      <c r="C87" s="775"/>
      <c r="D87" s="792"/>
      <c r="E87" s="799" t="s">
        <v>284</v>
      </c>
      <c r="F87" s="800"/>
      <c r="G87" s="800"/>
      <c r="H87" s="800"/>
      <c r="I87" s="800"/>
      <c r="J87" s="800"/>
      <c r="K87" s="800"/>
      <c r="L87" s="800"/>
      <c r="M87" s="800"/>
      <c r="N87" s="801">
        <v>2.9400000000000008</v>
      </c>
      <c r="O87" s="801">
        <v>2.4</v>
      </c>
      <c r="P87" s="801">
        <v>0</v>
      </c>
      <c r="Q87" s="802">
        <v>0</v>
      </c>
      <c r="R87" s="800"/>
      <c r="S87" s="803"/>
    </row>
    <row r="88" spans="1:19" s="161" customFormat="1" ht="12.75" customHeight="1">
      <c r="A88" s="280"/>
      <c r="B88" s="781"/>
      <c r="C88" s="785"/>
      <c r="D88" s="796" t="s">
        <v>176</v>
      </c>
      <c r="E88" s="792"/>
      <c r="F88" s="792"/>
      <c r="G88" s="792"/>
      <c r="H88" s="792"/>
      <c r="I88" s="792"/>
      <c r="J88" s="792"/>
      <c r="K88" s="792"/>
      <c r="L88" s="792"/>
      <c r="M88" s="792"/>
      <c r="N88" s="794">
        <v>2.9400000000000008</v>
      </c>
      <c r="O88" s="794">
        <v>2.4</v>
      </c>
      <c r="P88" s="794"/>
      <c r="Q88" s="795">
        <v>0</v>
      </c>
      <c r="R88" s="792"/>
      <c r="S88" s="797"/>
    </row>
    <row r="89" spans="1:19" s="161" customFormat="1">
      <c r="A89" s="280"/>
      <c r="B89" s="781"/>
      <c r="C89" s="786" t="s">
        <v>285</v>
      </c>
      <c r="D89" s="800"/>
      <c r="E89" s="800"/>
      <c r="F89" s="800"/>
      <c r="G89" s="800"/>
      <c r="H89" s="800"/>
      <c r="I89" s="800"/>
      <c r="J89" s="800"/>
      <c r="K89" s="800"/>
      <c r="L89" s="800"/>
      <c r="M89" s="800"/>
      <c r="N89" s="801">
        <v>2.9400000000000008</v>
      </c>
      <c r="O89" s="801">
        <v>2.4</v>
      </c>
      <c r="P89" s="801"/>
      <c r="Q89" s="802">
        <v>0</v>
      </c>
      <c r="R89" s="800"/>
      <c r="S89" s="803"/>
    </row>
    <row r="90" spans="1:19" s="161" customFormat="1" ht="12.75" customHeight="1">
      <c r="A90" s="280"/>
      <c r="B90" s="781"/>
      <c r="C90" s="776" t="s">
        <v>295</v>
      </c>
      <c r="D90" s="796" t="s">
        <v>177</v>
      </c>
      <c r="E90" s="798" t="s">
        <v>286</v>
      </c>
      <c r="F90" s="796" t="s">
        <v>287</v>
      </c>
      <c r="G90" s="798" t="s">
        <v>179</v>
      </c>
      <c r="H90" s="796" t="s">
        <v>179</v>
      </c>
      <c r="I90" s="798" t="s">
        <v>159</v>
      </c>
      <c r="J90" s="796" t="s">
        <v>223</v>
      </c>
      <c r="K90" s="798" t="s">
        <v>156</v>
      </c>
      <c r="L90" s="796" t="s">
        <v>288</v>
      </c>
      <c r="M90" s="798" t="s">
        <v>242</v>
      </c>
      <c r="N90" s="794">
        <v>0.44000000000000011</v>
      </c>
      <c r="O90" s="794">
        <v>0.45200000000000012</v>
      </c>
      <c r="P90" s="794"/>
      <c r="Q90" s="795">
        <v>2237.2729999999997</v>
      </c>
      <c r="R90" s="796"/>
      <c r="S90" s="797"/>
    </row>
    <row r="91" spans="1:19" s="161" customFormat="1" ht="12.75" customHeight="1">
      <c r="A91" s="280"/>
      <c r="B91" s="781"/>
      <c r="C91" s="775"/>
      <c r="D91" s="792"/>
      <c r="E91" s="793"/>
      <c r="F91" s="796" t="s">
        <v>289</v>
      </c>
      <c r="G91" s="798" t="s">
        <v>179</v>
      </c>
      <c r="H91" s="796" t="s">
        <v>179</v>
      </c>
      <c r="I91" s="798" t="s">
        <v>159</v>
      </c>
      <c r="J91" s="796" t="s">
        <v>223</v>
      </c>
      <c r="K91" s="798" t="s">
        <v>156</v>
      </c>
      <c r="L91" s="796" t="s">
        <v>288</v>
      </c>
      <c r="M91" s="798" t="s">
        <v>242</v>
      </c>
      <c r="N91" s="794">
        <v>0.35500000000000004</v>
      </c>
      <c r="O91" s="794">
        <v>0.34599999999999992</v>
      </c>
      <c r="P91" s="794"/>
      <c r="Q91" s="795">
        <v>117.821</v>
      </c>
      <c r="R91" s="796"/>
      <c r="S91" s="797"/>
    </row>
    <row r="92" spans="1:19" s="161" customFormat="1" ht="12.75" customHeight="1">
      <c r="A92" s="280"/>
      <c r="B92" s="781"/>
      <c r="C92" s="775"/>
      <c r="D92" s="792"/>
      <c r="E92" s="793"/>
      <c r="F92" s="796" t="s">
        <v>290</v>
      </c>
      <c r="G92" s="798" t="s">
        <v>179</v>
      </c>
      <c r="H92" s="796" t="s">
        <v>179</v>
      </c>
      <c r="I92" s="798" t="s">
        <v>159</v>
      </c>
      <c r="J92" s="796" t="s">
        <v>223</v>
      </c>
      <c r="K92" s="798" t="s">
        <v>156</v>
      </c>
      <c r="L92" s="796" t="s">
        <v>288</v>
      </c>
      <c r="M92" s="798" t="s">
        <v>242</v>
      </c>
      <c r="N92" s="794">
        <v>0.872</v>
      </c>
      <c r="O92" s="794">
        <v>0.79600000000000015</v>
      </c>
      <c r="P92" s="794"/>
      <c r="Q92" s="795">
        <v>1633.2789999999998</v>
      </c>
      <c r="R92" s="796"/>
      <c r="S92" s="797"/>
    </row>
    <row r="93" spans="1:19" s="161" customFormat="1" ht="12.75" customHeight="1">
      <c r="A93" s="280"/>
      <c r="B93" s="781"/>
      <c r="C93" s="775"/>
      <c r="D93" s="792"/>
      <c r="E93" s="793"/>
      <c r="F93" s="796" t="s">
        <v>291</v>
      </c>
      <c r="G93" s="798" t="s">
        <v>179</v>
      </c>
      <c r="H93" s="796" t="s">
        <v>179</v>
      </c>
      <c r="I93" s="798" t="s">
        <v>159</v>
      </c>
      <c r="J93" s="796" t="s">
        <v>223</v>
      </c>
      <c r="K93" s="798" t="s">
        <v>156</v>
      </c>
      <c r="L93" s="796" t="s">
        <v>288</v>
      </c>
      <c r="M93" s="798" t="s">
        <v>242</v>
      </c>
      <c r="N93" s="794">
        <v>0.39999999999999997</v>
      </c>
      <c r="O93" s="794">
        <v>0.39999999999999997</v>
      </c>
      <c r="P93" s="794"/>
      <c r="Q93" s="795">
        <v>2464.0749999999998</v>
      </c>
      <c r="R93" s="796"/>
      <c r="S93" s="797"/>
    </row>
    <row r="94" spans="1:19" s="161" customFormat="1" ht="12.75" customHeight="1">
      <c r="A94" s="280"/>
      <c r="B94" s="781"/>
      <c r="C94" s="775"/>
      <c r="D94" s="792"/>
      <c r="E94" s="793"/>
      <c r="F94" s="796" t="s">
        <v>292</v>
      </c>
      <c r="G94" s="798" t="s">
        <v>179</v>
      </c>
      <c r="H94" s="796" t="s">
        <v>179</v>
      </c>
      <c r="I94" s="798" t="s">
        <v>159</v>
      </c>
      <c r="J94" s="796" t="s">
        <v>223</v>
      </c>
      <c r="K94" s="798" t="s">
        <v>156</v>
      </c>
      <c r="L94" s="796" t="s">
        <v>288</v>
      </c>
      <c r="M94" s="798" t="s">
        <v>242</v>
      </c>
      <c r="N94" s="794">
        <v>1.5</v>
      </c>
      <c r="O94" s="794">
        <v>1.4639999999999995</v>
      </c>
      <c r="P94" s="794"/>
      <c r="Q94" s="795">
        <v>5426.9209999999994</v>
      </c>
      <c r="R94" s="796"/>
      <c r="S94" s="797"/>
    </row>
    <row r="95" spans="1:19" s="161" customFormat="1" ht="12.75" customHeight="1">
      <c r="A95" s="280"/>
      <c r="B95" s="781"/>
      <c r="C95" s="775"/>
      <c r="D95" s="792"/>
      <c r="E95" s="793"/>
      <c r="F95" s="796" t="s">
        <v>293</v>
      </c>
      <c r="G95" s="798" t="s">
        <v>179</v>
      </c>
      <c r="H95" s="796" t="s">
        <v>179</v>
      </c>
      <c r="I95" s="798" t="s">
        <v>159</v>
      </c>
      <c r="J95" s="796" t="s">
        <v>223</v>
      </c>
      <c r="K95" s="798" t="s">
        <v>156</v>
      </c>
      <c r="L95" s="796" t="s">
        <v>288</v>
      </c>
      <c r="M95" s="798" t="s">
        <v>242</v>
      </c>
      <c r="N95" s="794">
        <v>1.5</v>
      </c>
      <c r="O95" s="794">
        <v>1.4920000000000002</v>
      </c>
      <c r="P95" s="794"/>
      <c r="Q95" s="795">
        <v>6145.902</v>
      </c>
      <c r="R95" s="796"/>
      <c r="S95" s="797"/>
    </row>
    <row r="96" spans="1:19" s="161" customFormat="1" ht="12.75" customHeight="1">
      <c r="A96" s="280"/>
      <c r="B96" s="781"/>
      <c r="C96" s="775"/>
      <c r="D96" s="792"/>
      <c r="E96" s="799" t="s">
        <v>294</v>
      </c>
      <c r="F96" s="800"/>
      <c r="G96" s="800"/>
      <c r="H96" s="800"/>
      <c r="I96" s="800"/>
      <c r="J96" s="800"/>
      <c r="K96" s="800"/>
      <c r="L96" s="800"/>
      <c r="M96" s="800"/>
      <c r="N96" s="801">
        <v>5.0670000000000002</v>
      </c>
      <c r="O96" s="801">
        <v>4.9500000000000011</v>
      </c>
      <c r="P96" s="801">
        <v>4.3579999999999997</v>
      </c>
      <c r="Q96" s="802">
        <v>18025.270999999997</v>
      </c>
      <c r="R96" s="800"/>
      <c r="S96" s="803"/>
    </row>
    <row r="97" spans="1:19" s="161" customFormat="1" ht="12.75" customHeight="1">
      <c r="A97" s="280"/>
      <c r="B97" s="781"/>
      <c r="C97" s="785"/>
      <c r="D97" s="796" t="s">
        <v>189</v>
      </c>
      <c r="E97" s="792"/>
      <c r="F97" s="792"/>
      <c r="G97" s="792"/>
      <c r="H97" s="792"/>
      <c r="I97" s="792"/>
      <c r="J97" s="792"/>
      <c r="K97" s="792"/>
      <c r="L97" s="792"/>
      <c r="M97" s="792"/>
      <c r="N97" s="794">
        <v>5.0670000000000002</v>
      </c>
      <c r="O97" s="794">
        <v>4.9500000000000011</v>
      </c>
      <c r="P97" s="794"/>
      <c r="Q97" s="795">
        <v>18025.270999999997</v>
      </c>
      <c r="R97" s="792"/>
      <c r="S97" s="797"/>
    </row>
    <row r="98" spans="1:19" s="161" customFormat="1" ht="12.75" customHeight="1">
      <c r="A98" s="280"/>
      <c r="B98" s="781"/>
      <c r="C98" s="786" t="s">
        <v>296</v>
      </c>
      <c r="D98" s="800"/>
      <c r="E98" s="800"/>
      <c r="F98" s="800"/>
      <c r="G98" s="800"/>
      <c r="H98" s="800"/>
      <c r="I98" s="800"/>
      <c r="J98" s="800"/>
      <c r="K98" s="800"/>
      <c r="L98" s="800"/>
      <c r="M98" s="800"/>
      <c r="N98" s="801">
        <v>5.0670000000000002</v>
      </c>
      <c r="O98" s="801">
        <v>4.9500000000000011</v>
      </c>
      <c r="P98" s="801"/>
      <c r="Q98" s="802">
        <v>18025.270999999997</v>
      </c>
      <c r="R98" s="800"/>
      <c r="S98" s="803"/>
    </row>
    <row r="99" spans="1:19" s="161" customFormat="1" ht="12.75" customHeight="1">
      <c r="A99" s="280"/>
      <c r="B99" s="781"/>
      <c r="C99" s="776" t="s">
        <v>1902</v>
      </c>
      <c r="D99" s="796" t="s">
        <v>177</v>
      </c>
      <c r="E99" s="798" t="s">
        <v>255</v>
      </c>
      <c r="F99" s="796" t="s">
        <v>204</v>
      </c>
      <c r="G99" s="798" t="s">
        <v>179</v>
      </c>
      <c r="H99" s="796" t="s">
        <v>179</v>
      </c>
      <c r="I99" s="798" t="s">
        <v>154</v>
      </c>
      <c r="J99" s="796" t="s">
        <v>155</v>
      </c>
      <c r="K99" s="798" t="s">
        <v>156</v>
      </c>
      <c r="L99" s="796" t="s">
        <v>256</v>
      </c>
      <c r="M99" s="798" t="s">
        <v>206</v>
      </c>
      <c r="N99" s="794">
        <v>0.7340000000000001</v>
      </c>
      <c r="O99" s="794">
        <v>0.23099999999999996</v>
      </c>
      <c r="P99" s="794"/>
      <c r="Q99" s="795">
        <v>2150.2419999999997</v>
      </c>
      <c r="R99" s="796"/>
      <c r="S99" s="797"/>
    </row>
    <row r="100" spans="1:19" s="161" customFormat="1" ht="12.75" customHeight="1">
      <c r="A100" s="280"/>
      <c r="B100" s="781"/>
      <c r="C100" s="775"/>
      <c r="D100" s="792"/>
      <c r="E100" s="799" t="s">
        <v>257</v>
      </c>
      <c r="F100" s="800"/>
      <c r="G100" s="800"/>
      <c r="H100" s="800"/>
      <c r="I100" s="800"/>
      <c r="J100" s="800"/>
      <c r="K100" s="800"/>
      <c r="L100" s="800"/>
      <c r="M100" s="800"/>
      <c r="N100" s="801">
        <v>0.7340000000000001</v>
      </c>
      <c r="O100" s="801">
        <v>0.23099999999999996</v>
      </c>
      <c r="P100" s="801">
        <v>0.51900000000000002</v>
      </c>
      <c r="Q100" s="802">
        <v>2150.2419999999997</v>
      </c>
      <c r="R100" s="800"/>
      <c r="S100" s="803"/>
    </row>
    <row r="101" spans="1:19" s="161" customFormat="1">
      <c r="A101" s="280"/>
      <c r="B101" s="781"/>
      <c r="C101" s="775"/>
      <c r="D101" s="792"/>
      <c r="E101" s="798" t="s">
        <v>258</v>
      </c>
      <c r="F101" s="796" t="s">
        <v>204</v>
      </c>
      <c r="G101" s="798" t="s">
        <v>179</v>
      </c>
      <c r="H101" s="796" t="s">
        <v>179</v>
      </c>
      <c r="I101" s="798" t="s">
        <v>154</v>
      </c>
      <c r="J101" s="796" t="s">
        <v>155</v>
      </c>
      <c r="K101" s="798" t="s">
        <v>156</v>
      </c>
      <c r="L101" s="796" t="s">
        <v>256</v>
      </c>
      <c r="M101" s="798" t="s">
        <v>206</v>
      </c>
      <c r="N101" s="794">
        <v>0.84999999999999976</v>
      </c>
      <c r="O101" s="794">
        <v>0.157</v>
      </c>
      <c r="P101" s="794"/>
      <c r="Q101" s="795">
        <v>454.64000000000004</v>
      </c>
      <c r="R101" s="796"/>
      <c r="S101" s="797"/>
    </row>
    <row r="102" spans="1:19" s="161" customFormat="1" ht="12.75" customHeight="1">
      <c r="A102" s="280"/>
      <c r="B102" s="781"/>
      <c r="C102" s="775"/>
      <c r="D102" s="792"/>
      <c r="E102" s="793"/>
      <c r="F102" s="796" t="s">
        <v>259</v>
      </c>
      <c r="G102" s="798" t="s">
        <v>179</v>
      </c>
      <c r="H102" s="796" t="s">
        <v>179</v>
      </c>
      <c r="I102" s="798" t="s">
        <v>154</v>
      </c>
      <c r="J102" s="796" t="s">
        <v>155</v>
      </c>
      <c r="K102" s="798" t="s">
        <v>156</v>
      </c>
      <c r="L102" s="796" t="s">
        <v>256</v>
      </c>
      <c r="M102" s="798" t="s">
        <v>206</v>
      </c>
      <c r="N102" s="794">
        <v>0.32</v>
      </c>
      <c r="O102" s="794">
        <v>0.13100000000000003</v>
      </c>
      <c r="P102" s="794"/>
      <c r="Q102" s="795">
        <v>1110.261</v>
      </c>
      <c r="R102" s="796"/>
      <c r="S102" s="797"/>
    </row>
    <row r="103" spans="1:19" s="161" customFormat="1" ht="12.75" customHeight="1">
      <c r="A103" s="280"/>
      <c r="B103" s="781"/>
      <c r="C103" s="775"/>
      <c r="D103" s="792"/>
      <c r="E103" s="799" t="s">
        <v>260</v>
      </c>
      <c r="F103" s="800"/>
      <c r="G103" s="800"/>
      <c r="H103" s="800"/>
      <c r="I103" s="800"/>
      <c r="J103" s="800"/>
      <c r="K103" s="800"/>
      <c r="L103" s="800"/>
      <c r="M103" s="800"/>
      <c r="N103" s="801">
        <v>1.1699999999999993</v>
      </c>
      <c r="O103" s="801">
        <v>0.28799999999999998</v>
      </c>
      <c r="P103" s="801">
        <v>0.57999999999999996</v>
      </c>
      <c r="Q103" s="802">
        <v>1564.9010000000001</v>
      </c>
      <c r="R103" s="800"/>
      <c r="S103" s="803"/>
    </row>
    <row r="104" spans="1:19" s="161" customFormat="1" ht="12.75" customHeight="1">
      <c r="A104" s="280"/>
      <c r="B104" s="781"/>
      <c r="C104" s="785"/>
      <c r="D104" s="796" t="s">
        <v>189</v>
      </c>
      <c r="E104" s="792"/>
      <c r="F104" s="792"/>
      <c r="G104" s="792"/>
      <c r="H104" s="792"/>
      <c r="I104" s="792"/>
      <c r="J104" s="792"/>
      <c r="K104" s="792"/>
      <c r="L104" s="792"/>
      <c r="M104" s="792"/>
      <c r="N104" s="794">
        <v>1.9039999999999992</v>
      </c>
      <c r="O104" s="794">
        <v>0.51900000000000013</v>
      </c>
      <c r="P104" s="794"/>
      <c r="Q104" s="795">
        <v>3715.1429999999996</v>
      </c>
      <c r="R104" s="792"/>
      <c r="S104" s="797"/>
    </row>
    <row r="105" spans="1:19" s="161" customFormat="1" ht="12.75" customHeight="1">
      <c r="A105" s="280"/>
      <c r="B105" s="781"/>
      <c r="C105" s="786" t="s">
        <v>1903</v>
      </c>
      <c r="D105" s="800"/>
      <c r="E105" s="800"/>
      <c r="F105" s="800"/>
      <c r="G105" s="800"/>
      <c r="H105" s="800"/>
      <c r="I105" s="800"/>
      <c r="J105" s="800"/>
      <c r="K105" s="800"/>
      <c r="L105" s="800"/>
      <c r="M105" s="800"/>
      <c r="N105" s="801">
        <v>1.9039999999999992</v>
      </c>
      <c r="O105" s="801">
        <v>0.51900000000000013</v>
      </c>
      <c r="P105" s="801"/>
      <c r="Q105" s="802">
        <v>3715.1429999999996</v>
      </c>
      <c r="R105" s="800"/>
      <c r="S105" s="803"/>
    </row>
    <row r="106" spans="1:19" s="161" customFormat="1" ht="12.75" customHeight="1">
      <c r="A106" s="280"/>
      <c r="B106" s="781"/>
      <c r="C106" s="776" t="s">
        <v>1904</v>
      </c>
      <c r="D106" s="796" t="s">
        <v>177</v>
      </c>
      <c r="E106" s="798" t="s">
        <v>224</v>
      </c>
      <c r="F106" s="796" t="s">
        <v>225</v>
      </c>
      <c r="G106" s="798" t="s">
        <v>179</v>
      </c>
      <c r="H106" s="796" t="s">
        <v>179</v>
      </c>
      <c r="I106" s="798" t="s">
        <v>159</v>
      </c>
      <c r="J106" s="796" t="s">
        <v>223</v>
      </c>
      <c r="K106" s="798" t="s">
        <v>156</v>
      </c>
      <c r="L106" s="796" t="s">
        <v>226</v>
      </c>
      <c r="M106" s="798" t="s">
        <v>227</v>
      </c>
      <c r="N106" s="794">
        <v>41.097000000000008</v>
      </c>
      <c r="O106" s="794">
        <v>44.219000000000001</v>
      </c>
      <c r="P106" s="794"/>
      <c r="Q106" s="795">
        <v>251828.13800000001</v>
      </c>
      <c r="R106" s="796"/>
      <c r="S106" s="797"/>
    </row>
    <row r="107" spans="1:19" s="161" customFormat="1">
      <c r="A107" s="280"/>
      <c r="B107" s="781"/>
      <c r="C107" s="775"/>
      <c r="D107" s="792"/>
      <c r="E107" s="793"/>
      <c r="F107" s="796" t="s">
        <v>228</v>
      </c>
      <c r="G107" s="798" t="s">
        <v>179</v>
      </c>
      <c r="H107" s="796" t="s">
        <v>179</v>
      </c>
      <c r="I107" s="798" t="s">
        <v>159</v>
      </c>
      <c r="J107" s="796" t="s">
        <v>223</v>
      </c>
      <c r="K107" s="798" t="s">
        <v>156</v>
      </c>
      <c r="L107" s="796" t="s">
        <v>226</v>
      </c>
      <c r="M107" s="798" t="s">
        <v>227</v>
      </c>
      <c r="N107" s="794">
        <v>41.097000000000008</v>
      </c>
      <c r="O107" s="794">
        <v>44.552999999999997</v>
      </c>
      <c r="P107" s="794"/>
      <c r="Q107" s="795">
        <v>233787.81899999999</v>
      </c>
      <c r="R107" s="796"/>
      <c r="S107" s="797"/>
    </row>
    <row r="108" spans="1:19" s="161" customFormat="1" ht="12.75" customHeight="1">
      <c r="A108" s="280"/>
      <c r="B108" s="781"/>
      <c r="C108" s="775"/>
      <c r="D108" s="792"/>
      <c r="E108" s="793"/>
      <c r="F108" s="796" t="s">
        <v>229</v>
      </c>
      <c r="G108" s="798" t="s">
        <v>179</v>
      </c>
      <c r="H108" s="796" t="s">
        <v>179</v>
      </c>
      <c r="I108" s="798" t="s">
        <v>159</v>
      </c>
      <c r="J108" s="796" t="s">
        <v>223</v>
      </c>
      <c r="K108" s="798" t="s">
        <v>156</v>
      </c>
      <c r="L108" s="796" t="s">
        <v>226</v>
      </c>
      <c r="M108" s="798" t="s">
        <v>227</v>
      </c>
      <c r="N108" s="794">
        <v>41.097000000000008</v>
      </c>
      <c r="O108" s="794">
        <v>43.765000000000008</v>
      </c>
      <c r="P108" s="794"/>
      <c r="Q108" s="795">
        <v>259906.761</v>
      </c>
      <c r="R108" s="796"/>
      <c r="S108" s="797"/>
    </row>
    <row r="109" spans="1:19" s="161" customFormat="1" ht="12.75" customHeight="1">
      <c r="A109" s="280"/>
      <c r="B109" s="781"/>
      <c r="C109" s="775"/>
      <c r="D109" s="792"/>
      <c r="E109" s="793"/>
      <c r="F109" s="796" t="s">
        <v>230</v>
      </c>
      <c r="G109" s="798" t="s">
        <v>179</v>
      </c>
      <c r="H109" s="796" t="s">
        <v>179</v>
      </c>
      <c r="I109" s="798" t="s">
        <v>159</v>
      </c>
      <c r="J109" s="796" t="s">
        <v>223</v>
      </c>
      <c r="K109" s="798" t="s">
        <v>156</v>
      </c>
      <c r="L109" s="796" t="s">
        <v>226</v>
      </c>
      <c r="M109" s="798" t="s">
        <v>227</v>
      </c>
      <c r="N109" s="794">
        <v>41.097000000000008</v>
      </c>
      <c r="O109" s="794">
        <v>44.120000000000005</v>
      </c>
      <c r="P109" s="794"/>
      <c r="Q109" s="795">
        <v>260806.23200000002</v>
      </c>
      <c r="R109" s="796"/>
      <c r="S109" s="797"/>
    </row>
    <row r="110" spans="1:19" s="161" customFormat="1" ht="12.75" customHeight="1">
      <c r="A110" s="280"/>
      <c r="B110" s="781"/>
      <c r="C110" s="775"/>
      <c r="D110" s="792"/>
      <c r="E110" s="793"/>
      <c r="F110" s="796" t="s">
        <v>231</v>
      </c>
      <c r="G110" s="798" t="s">
        <v>179</v>
      </c>
      <c r="H110" s="796" t="s">
        <v>179</v>
      </c>
      <c r="I110" s="798" t="s">
        <v>159</v>
      </c>
      <c r="J110" s="796" t="s">
        <v>223</v>
      </c>
      <c r="K110" s="798" t="s">
        <v>156</v>
      </c>
      <c r="L110" s="796" t="s">
        <v>226</v>
      </c>
      <c r="M110" s="798" t="s">
        <v>227</v>
      </c>
      <c r="N110" s="794">
        <v>41.097000000000008</v>
      </c>
      <c r="O110" s="794">
        <v>44.687000000000005</v>
      </c>
      <c r="P110" s="794"/>
      <c r="Q110" s="795">
        <v>232673.20199999999</v>
      </c>
      <c r="R110" s="796"/>
      <c r="S110" s="797"/>
    </row>
    <row r="111" spans="1:19" s="161" customFormat="1" ht="12.75" customHeight="1">
      <c r="A111" s="280"/>
      <c r="B111" s="781"/>
      <c r="C111" s="775"/>
      <c r="D111" s="792"/>
      <c r="E111" s="793"/>
      <c r="F111" s="796" t="s">
        <v>232</v>
      </c>
      <c r="G111" s="798" t="s">
        <v>179</v>
      </c>
      <c r="H111" s="796" t="s">
        <v>179</v>
      </c>
      <c r="I111" s="798" t="s">
        <v>159</v>
      </c>
      <c r="J111" s="796" t="s">
        <v>223</v>
      </c>
      <c r="K111" s="798" t="s">
        <v>156</v>
      </c>
      <c r="L111" s="796" t="s">
        <v>226</v>
      </c>
      <c r="M111" s="798" t="s">
        <v>227</v>
      </c>
      <c r="N111" s="794">
        <v>41.097000000000008</v>
      </c>
      <c r="O111" s="794">
        <v>44.220999999999982</v>
      </c>
      <c r="P111" s="794"/>
      <c r="Q111" s="795">
        <v>246047.63399999996</v>
      </c>
      <c r="R111" s="796"/>
      <c r="S111" s="797"/>
    </row>
    <row r="112" spans="1:19" s="161" customFormat="1" ht="12.75" customHeight="1">
      <c r="A112" s="280"/>
      <c r="B112" s="781"/>
      <c r="C112" s="775"/>
      <c r="D112" s="792"/>
      <c r="E112" s="799" t="s">
        <v>233</v>
      </c>
      <c r="F112" s="800"/>
      <c r="G112" s="800"/>
      <c r="H112" s="800"/>
      <c r="I112" s="800"/>
      <c r="J112" s="800"/>
      <c r="K112" s="800"/>
      <c r="L112" s="800"/>
      <c r="M112" s="800"/>
      <c r="N112" s="801">
        <v>246.58199999999971</v>
      </c>
      <c r="O112" s="801">
        <v>265.56500000000005</v>
      </c>
      <c r="P112" s="801">
        <v>260.024</v>
      </c>
      <c r="Q112" s="802">
        <v>1485049.7859999991</v>
      </c>
      <c r="R112" s="800"/>
      <c r="S112" s="803"/>
    </row>
    <row r="113" spans="1:19" s="161" customFormat="1" ht="12.75" customHeight="1">
      <c r="A113" s="280"/>
      <c r="B113" s="781"/>
      <c r="C113" s="785"/>
      <c r="D113" s="796" t="s">
        <v>189</v>
      </c>
      <c r="E113" s="792"/>
      <c r="F113" s="792"/>
      <c r="G113" s="792"/>
      <c r="H113" s="792"/>
      <c r="I113" s="792"/>
      <c r="J113" s="792"/>
      <c r="K113" s="792"/>
      <c r="L113" s="792"/>
      <c r="M113" s="792"/>
      <c r="N113" s="794">
        <v>246.58199999999971</v>
      </c>
      <c r="O113" s="794">
        <v>265.56500000000005</v>
      </c>
      <c r="P113" s="794"/>
      <c r="Q113" s="795">
        <v>1485049.7859999991</v>
      </c>
      <c r="R113" s="792"/>
      <c r="S113" s="797"/>
    </row>
    <row r="114" spans="1:19" s="161" customFormat="1" ht="12.75" customHeight="1">
      <c r="A114" s="280"/>
      <c r="B114" s="781"/>
      <c r="C114" s="786" t="s">
        <v>1905</v>
      </c>
      <c r="D114" s="800"/>
      <c r="E114" s="800"/>
      <c r="F114" s="800"/>
      <c r="G114" s="800"/>
      <c r="H114" s="800"/>
      <c r="I114" s="800"/>
      <c r="J114" s="800"/>
      <c r="K114" s="800"/>
      <c r="L114" s="800"/>
      <c r="M114" s="800"/>
      <c r="N114" s="801">
        <v>246.58199999999971</v>
      </c>
      <c r="O114" s="801">
        <v>265.56500000000005</v>
      </c>
      <c r="P114" s="801"/>
      <c r="Q114" s="802">
        <v>1485049.7859999991</v>
      </c>
      <c r="R114" s="800"/>
      <c r="S114" s="803"/>
    </row>
    <row r="115" spans="1:19" s="161" customFormat="1" ht="12.75" customHeight="1">
      <c r="A115" s="280"/>
      <c r="B115" s="781"/>
      <c r="C115" s="776" t="s">
        <v>1906</v>
      </c>
      <c r="D115" s="796" t="s">
        <v>150</v>
      </c>
      <c r="E115" s="798" t="s">
        <v>217</v>
      </c>
      <c r="F115" s="796"/>
      <c r="G115" s="798" t="s">
        <v>153</v>
      </c>
      <c r="H115" s="796" t="s">
        <v>153</v>
      </c>
      <c r="I115" s="798" t="s">
        <v>159</v>
      </c>
      <c r="J115" s="796" t="s">
        <v>155</v>
      </c>
      <c r="K115" s="798" t="s">
        <v>160</v>
      </c>
      <c r="L115" s="796" t="s">
        <v>218</v>
      </c>
      <c r="M115" s="798" t="s">
        <v>219</v>
      </c>
      <c r="N115" s="794">
        <v>1.7999999999999996</v>
      </c>
      <c r="O115" s="794">
        <v>1.5</v>
      </c>
      <c r="P115" s="794"/>
      <c r="Q115" s="795">
        <v>0</v>
      </c>
      <c r="R115" s="796"/>
      <c r="S115" s="797"/>
    </row>
    <row r="116" spans="1:19" s="161" customFormat="1" ht="12.75" customHeight="1">
      <c r="A116" s="280"/>
      <c r="B116" s="781"/>
      <c r="C116" s="775"/>
      <c r="D116" s="792"/>
      <c r="E116" s="793"/>
      <c r="F116" s="792"/>
      <c r="G116" s="793"/>
      <c r="H116" s="792"/>
      <c r="I116" s="793"/>
      <c r="J116" s="792"/>
      <c r="K116" s="793"/>
      <c r="L116" s="792"/>
      <c r="M116" s="793"/>
      <c r="N116" s="794"/>
      <c r="O116" s="794"/>
      <c r="P116" s="794"/>
      <c r="Q116" s="795"/>
      <c r="R116" s="796" t="s">
        <v>161</v>
      </c>
      <c r="S116" s="797">
        <v>0</v>
      </c>
    </row>
    <row r="117" spans="1:19" s="161" customFormat="1" ht="12.75" customHeight="1">
      <c r="A117" s="280"/>
      <c r="B117" s="781"/>
      <c r="C117" s="775"/>
      <c r="D117" s="792"/>
      <c r="E117" s="799" t="s">
        <v>220</v>
      </c>
      <c r="F117" s="800"/>
      <c r="G117" s="800"/>
      <c r="H117" s="800"/>
      <c r="I117" s="800"/>
      <c r="J117" s="800"/>
      <c r="K117" s="800"/>
      <c r="L117" s="800"/>
      <c r="M117" s="800"/>
      <c r="N117" s="801">
        <v>1.7999999999999996</v>
      </c>
      <c r="O117" s="801">
        <v>1.5</v>
      </c>
      <c r="P117" s="801">
        <v>1.5</v>
      </c>
      <c r="Q117" s="802">
        <v>0</v>
      </c>
      <c r="R117" s="800"/>
      <c r="S117" s="803"/>
    </row>
    <row r="118" spans="1:19" s="161" customFormat="1" ht="12.75" customHeight="1">
      <c r="A118" s="280"/>
      <c r="B118" s="781"/>
      <c r="C118" s="785"/>
      <c r="D118" s="796" t="s">
        <v>176</v>
      </c>
      <c r="E118" s="792"/>
      <c r="F118" s="792"/>
      <c r="G118" s="792"/>
      <c r="H118" s="792"/>
      <c r="I118" s="792"/>
      <c r="J118" s="792"/>
      <c r="K118" s="792"/>
      <c r="L118" s="792"/>
      <c r="M118" s="792"/>
      <c r="N118" s="794">
        <v>1.7999999999999996</v>
      </c>
      <c r="O118" s="794">
        <v>1.5</v>
      </c>
      <c r="P118" s="794"/>
      <c r="Q118" s="795">
        <v>0</v>
      </c>
      <c r="R118" s="792"/>
      <c r="S118" s="797"/>
    </row>
    <row r="119" spans="1:19" s="161" customFormat="1" ht="12.75" customHeight="1">
      <c r="A119" s="280"/>
      <c r="B119" s="781"/>
      <c r="C119" s="786" t="s">
        <v>1907</v>
      </c>
      <c r="D119" s="800"/>
      <c r="E119" s="800"/>
      <c r="F119" s="800"/>
      <c r="G119" s="800"/>
      <c r="H119" s="800"/>
      <c r="I119" s="800"/>
      <c r="J119" s="800"/>
      <c r="K119" s="800"/>
      <c r="L119" s="800"/>
      <c r="M119" s="800"/>
      <c r="N119" s="801">
        <v>1.7999999999999996</v>
      </c>
      <c r="O119" s="801">
        <v>1.5</v>
      </c>
      <c r="P119" s="801"/>
      <c r="Q119" s="802">
        <v>0</v>
      </c>
      <c r="R119" s="800"/>
      <c r="S119" s="803"/>
    </row>
    <row r="120" spans="1:19" s="161" customFormat="1" ht="12.75" customHeight="1">
      <c r="A120" s="280"/>
      <c r="B120" s="781"/>
      <c r="C120" s="776" t="s">
        <v>1908</v>
      </c>
      <c r="D120" s="796" t="s">
        <v>150</v>
      </c>
      <c r="E120" s="798" t="s">
        <v>297</v>
      </c>
      <c r="F120" s="796"/>
      <c r="G120" s="798" t="s">
        <v>153</v>
      </c>
      <c r="H120" s="796" t="s">
        <v>153</v>
      </c>
      <c r="I120" s="798" t="s">
        <v>154</v>
      </c>
      <c r="J120" s="796" t="s">
        <v>155</v>
      </c>
      <c r="K120" s="798" t="s">
        <v>156</v>
      </c>
      <c r="L120" s="796" t="s">
        <v>218</v>
      </c>
      <c r="M120" s="798" t="s">
        <v>219</v>
      </c>
      <c r="N120" s="794">
        <v>4.3100000000000005</v>
      </c>
      <c r="O120" s="794">
        <v>3.4319999999999999</v>
      </c>
      <c r="P120" s="794"/>
      <c r="Q120" s="795">
        <v>0</v>
      </c>
      <c r="R120" s="796"/>
      <c r="S120" s="797"/>
    </row>
    <row r="121" spans="1:19" s="161" customFormat="1" ht="12.75" customHeight="1">
      <c r="A121" s="280"/>
      <c r="B121" s="781"/>
      <c r="C121" s="775"/>
      <c r="D121" s="792"/>
      <c r="E121" s="793"/>
      <c r="F121" s="792"/>
      <c r="G121" s="793"/>
      <c r="H121" s="792"/>
      <c r="I121" s="793"/>
      <c r="J121" s="792"/>
      <c r="K121" s="793"/>
      <c r="L121" s="792"/>
      <c r="M121" s="793"/>
      <c r="N121" s="794"/>
      <c r="O121" s="794"/>
      <c r="P121" s="794"/>
      <c r="Q121" s="795"/>
      <c r="R121" s="796" t="s">
        <v>161</v>
      </c>
      <c r="S121" s="797">
        <v>0</v>
      </c>
    </row>
    <row r="122" spans="1:19" s="161" customFormat="1" ht="12.75" customHeight="1">
      <c r="A122" s="280"/>
      <c r="B122" s="781"/>
      <c r="C122" s="775"/>
      <c r="D122" s="792"/>
      <c r="E122" s="799" t="s">
        <v>298</v>
      </c>
      <c r="F122" s="800"/>
      <c r="G122" s="800"/>
      <c r="H122" s="800"/>
      <c r="I122" s="800"/>
      <c r="J122" s="800"/>
      <c r="K122" s="800"/>
      <c r="L122" s="800"/>
      <c r="M122" s="800"/>
      <c r="N122" s="801">
        <v>4.3100000000000005</v>
      </c>
      <c r="O122" s="801">
        <v>3.4319999999999999</v>
      </c>
      <c r="P122" s="801">
        <v>0</v>
      </c>
      <c r="Q122" s="802">
        <v>0</v>
      </c>
      <c r="R122" s="800"/>
      <c r="S122" s="803"/>
    </row>
    <row r="123" spans="1:19" s="161" customFormat="1" ht="12.75" customHeight="1">
      <c r="A123" s="280"/>
      <c r="B123" s="781"/>
      <c r="C123" s="775"/>
      <c r="D123" s="792"/>
      <c r="E123" s="798" t="s">
        <v>282</v>
      </c>
      <c r="F123" s="796"/>
      <c r="G123" s="798" t="s">
        <v>153</v>
      </c>
      <c r="H123" s="796" t="s">
        <v>153</v>
      </c>
      <c r="I123" s="798" t="s">
        <v>154</v>
      </c>
      <c r="J123" s="796" t="s">
        <v>155</v>
      </c>
      <c r="K123" s="798" t="s">
        <v>156</v>
      </c>
      <c r="L123" s="796" t="s">
        <v>218</v>
      </c>
      <c r="M123" s="798" t="s">
        <v>283</v>
      </c>
      <c r="N123" s="794">
        <v>2.0350000000000006</v>
      </c>
      <c r="O123" s="794">
        <v>1.86</v>
      </c>
      <c r="P123" s="794"/>
      <c r="Q123" s="795">
        <v>0</v>
      </c>
      <c r="R123" s="796"/>
      <c r="S123" s="797"/>
    </row>
    <row r="124" spans="1:19" s="161" customFormat="1" ht="12.75" customHeight="1">
      <c r="A124" s="280"/>
      <c r="B124" s="781"/>
      <c r="C124" s="775"/>
      <c r="D124" s="792"/>
      <c r="E124" s="793"/>
      <c r="F124" s="792"/>
      <c r="G124" s="793"/>
      <c r="H124" s="792"/>
      <c r="I124" s="793"/>
      <c r="J124" s="792"/>
      <c r="K124" s="793"/>
      <c r="L124" s="792"/>
      <c r="M124" s="793"/>
      <c r="N124" s="794"/>
      <c r="O124" s="794"/>
      <c r="P124" s="794"/>
      <c r="Q124" s="795"/>
      <c r="R124" s="796" t="s">
        <v>161</v>
      </c>
      <c r="S124" s="797">
        <v>0</v>
      </c>
    </row>
    <row r="125" spans="1:19" s="161" customFormat="1" ht="12.75" customHeight="1">
      <c r="A125" s="280"/>
      <c r="B125" s="781"/>
      <c r="C125" s="775"/>
      <c r="D125" s="792"/>
      <c r="E125" s="799" t="s">
        <v>284</v>
      </c>
      <c r="F125" s="800"/>
      <c r="G125" s="800"/>
      <c r="H125" s="800"/>
      <c r="I125" s="800"/>
      <c r="J125" s="800"/>
      <c r="K125" s="800"/>
      <c r="L125" s="800"/>
      <c r="M125" s="800"/>
      <c r="N125" s="801">
        <v>2.0350000000000006</v>
      </c>
      <c r="O125" s="801">
        <v>1.86</v>
      </c>
      <c r="P125" s="801">
        <v>0</v>
      </c>
      <c r="Q125" s="802">
        <v>0</v>
      </c>
      <c r="R125" s="800"/>
      <c r="S125" s="803"/>
    </row>
    <row r="126" spans="1:19" s="161" customFormat="1" ht="12.75" customHeight="1">
      <c r="A126" s="280"/>
      <c r="B126" s="781"/>
      <c r="C126" s="785"/>
      <c r="D126" s="796" t="s">
        <v>176</v>
      </c>
      <c r="E126" s="792"/>
      <c r="F126" s="792"/>
      <c r="G126" s="792"/>
      <c r="H126" s="792"/>
      <c r="I126" s="792"/>
      <c r="J126" s="792"/>
      <c r="K126" s="792"/>
      <c r="L126" s="792"/>
      <c r="M126" s="792"/>
      <c r="N126" s="794">
        <v>6.3450000000000042</v>
      </c>
      <c r="O126" s="794">
        <v>5.2920000000000016</v>
      </c>
      <c r="P126" s="794"/>
      <c r="Q126" s="795">
        <v>0</v>
      </c>
      <c r="R126" s="792"/>
      <c r="S126" s="797"/>
    </row>
    <row r="127" spans="1:19" s="161" customFormat="1" ht="12.75" customHeight="1">
      <c r="A127" s="280"/>
      <c r="B127" s="781"/>
      <c r="C127" s="786" t="s">
        <v>1909</v>
      </c>
      <c r="D127" s="800"/>
      <c r="E127" s="800"/>
      <c r="F127" s="800"/>
      <c r="G127" s="800"/>
      <c r="H127" s="800"/>
      <c r="I127" s="800"/>
      <c r="J127" s="800"/>
      <c r="K127" s="800"/>
      <c r="L127" s="800"/>
      <c r="M127" s="800"/>
      <c r="N127" s="801">
        <v>6.3450000000000042</v>
      </c>
      <c r="O127" s="801">
        <v>5.2920000000000016</v>
      </c>
      <c r="P127" s="801"/>
      <c r="Q127" s="802">
        <v>0</v>
      </c>
      <c r="R127" s="800"/>
      <c r="S127" s="803"/>
    </row>
    <row r="128" spans="1:19" s="161" customFormat="1" ht="12.75" customHeight="1">
      <c r="A128" s="280"/>
      <c r="B128" s="781"/>
      <c r="C128" s="776" t="s">
        <v>2072</v>
      </c>
      <c r="D128" s="796" t="s">
        <v>150</v>
      </c>
      <c r="E128" s="798" t="s">
        <v>239</v>
      </c>
      <c r="F128" s="796" t="s">
        <v>225</v>
      </c>
      <c r="G128" s="798" t="s">
        <v>153</v>
      </c>
      <c r="H128" s="796" t="s">
        <v>153</v>
      </c>
      <c r="I128" s="798" t="s">
        <v>159</v>
      </c>
      <c r="J128" s="796" t="s">
        <v>155</v>
      </c>
      <c r="K128" s="798" t="s">
        <v>156</v>
      </c>
      <c r="L128" s="796" t="s">
        <v>210</v>
      </c>
      <c r="M128" s="798" t="s">
        <v>240</v>
      </c>
      <c r="N128" s="794">
        <v>0.70000000000000007</v>
      </c>
      <c r="O128" s="794">
        <v>0.5</v>
      </c>
      <c r="P128" s="794"/>
      <c r="Q128" s="795">
        <v>30.024000000000001</v>
      </c>
      <c r="R128" s="796"/>
      <c r="S128" s="797"/>
    </row>
    <row r="129" spans="1:19" s="161" customFormat="1" ht="12.75" customHeight="1">
      <c r="A129" s="280"/>
      <c r="B129" s="781"/>
      <c r="C129" s="775"/>
      <c r="D129" s="792"/>
      <c r="E129" s="793"/>
      <c r="F129" s="792"/>
      <c r="G129" s="793"/>
      <c r="H129" s="792"/>
      <c r="I129" s="793"/>
      <c r="J129" s="792"/>
      <c r="K129" s="793"/>
      <c r="L129" s="792"/>
      <c r="M129" s="793"/>
      <c r="N129" s="794"/>
      <c r="O129" s="794"/>
      <c r="P129" s="794"/>
      <c r="Q129" s="795"/>
      <c r="R129" s="796" t="s">
        <v>161</v>
      </c>
      <c r="S129" s="797">
        <v>4794</v>
      </c>
    </row>
    <row r="130" spans="1:19" s="161" customFormat="1" ht="12.75" customHeight="1">
      <c r="A130" s="280"/>
      <c r="B130" s="781"/>
      <c r="C130" s="775"/>
      <c r="D130" s="792"/>
      <c r="E130" s="793"/>
      <c r="F130" s="796" t="s">
        <v>228</v>
      </c>
      <c r="G130" s="798" t="s">
        <v>153</v>
      </c>
      <c r="H130" s="796" t="s">
        <v>153</v>
      </c>
      <c r="I130" s="798" t="s">
        <v>159</v>
      </c>
      <c r="J130" s="796" t="s">
        <v>155</v>
      </c>
      <c r="K130" s="798" t="s">
        <v>156</v>
      </c>
      <c r="L130" s="796" t="s">
        <v>210</v>
      </c>
      <c r="M130" s="798" t="s">
        <v>240</v>
      </c>
      <c r="N130" s="794">
        <v>0</v>
      </c>
      <c r="O130" s="794">
        <v>0</v>
      </c>
      <c r="P130" s="794"/>
      <c r="Q130" s="795">
        <v>0.25800000000000001</v>
      </c>
      <c r="R130" s="796"/>
      <c r="S130" s="797"/>
    </row>
    <row r="131" spans="1:19" s="161" customFormat="1" ht="12.75" customHeight="1">
      <c r="A131" s="280"/>
      <c r="B131" s="781"/>
      <c r="C131" s="775"/>
      <c r="D131" s="792"/>
      <c r="E131" s="793"/>
      <c r="F131" s="792"/>
      <c r="G131" s="793"/>
      <c r="H131" s="792"/>
      <c r="I131" s="793"/>
      <c r="J131" s="792"/>
      <c r="K131" s="793"/>
      <c r="L131" s="792"/>
      <c r="M131" s="793"/>
      <c r="N131" s="794"/>
      <c r="O131" s="794"/>
      <c r="P131" s="794"/>
      <c r="Q131" s="795"/>
      <c r="R131" s="796" t="s">
        <v>161</v>
      </c>
      <c r="S131" s="797">
        <v>34</v>
      </c>
    </row>
    <row r="132" spans="1:19" s="161" customFormat="1" ht="12.75" customHeight="1">
      <c r="A132" s="280"/>
      <c r="B132" s="781"/>
      <c r="C132" s="775"/>
      <c r="D132" s="792"/>
      <c r="E132" s="799" t="s">
        <v>241</v>
      </c>
      <c r="F132" s="800"/>
      <c r="G132" s="800"/>
      <c r="H132" s="800"/>
      <c r="I132" s="800"/>
      <c r="J132" s="800"/>
      <c r="K132" s="800"/>
      <c r="L132" s="800"/>
      <c r="M132" s="800"/>
      <c r="N132" s="801">
        <v>0.70000000000000007</v>
      </c>
      <c r="O132" s="801">
        <v>0.5</v>
      </c>
      <c r="P132" s="801">
        <v>0.46600000000000003</v>
      </c>
      <c r="Q132" s="802">
        <v>30.282</v>
      </c>
      <c r="R132" s="800"/>
      <c r="S132" s="803"/>
    </row>
    <row r="133" spans="1:19" s="161" customFormat="1" ht="12.75" customHeight="1">
      <c r="A133" s="280"/>
      <c r="B133" s="781"/>
      <c r="C133" s="775"/>
      <c r="D133" s="796" t="s">
        <v>176</v>
      </c>
      <c r="E133" s="792"/>
      <c r="F133" s="792"/>
      <c r="G133" s="792"/>
      <c r="H133" s="792"/>
      <c r="I133" s="792"/>
      <c r="J133" s="792"/>
      <c r="K133" s="792"/>
      <c r="L133" s="792"/>
      <c r="M133" s="792"/>
      <c r="N133" s="794">
        <v>0.70000000000000007</v>
      </c>
      <c r="O133" s="794">
        <v>0.5</v>
      </c>
      <c r="P133" s="794"/>
      <c r="Q133" s="795">
        <v>30.282</v>
      </c>
      <c r="R133" s="792"/>
      <c r="S133" s="797"/>
    </row>
    <row r="134" spans="1:19" s="161" customFormat="1" ht="12.75" customHeight="1">
      <c r="A134" s="280"/>
      <c r="B134" s="781"/>
      <c r="C134" s="775"/>
      <c r="D134" s="796" t="s">
        <v>177</v>
      </c>
      <c r="E134" s="798" t="s">
        <v>244</v>
      </c>
      <c r="F134" s="796" t="s">
        <v>245</v>
      </c>
      <c r="G134" s="798" t="s">
        <v>179</v>
      </c>
      <c r="H134" s="796" t="s">
        <v>179</v>
      </c>
      <c r="I134" s="798" t="s">
        <v>154</v>
      </c>
      <c r="J134" s="796" t="s">
        <v>155</v>
      </c>
      <c r="K134" s="798" t="s">
        <v>156</v>
      </c>
      <c r="L134" s="796" t="s">
        <v>210</v>
      </c>
      <c r="M134" s="798" t="s">
        <v>240</v>
      </c>
      <c r="N134" s="794">
        <v>0.19999999999999998</v>
      </c>
      <c r="O134" s="794">
        <v>0.19499999999999995</v>
      </c>
      <c r="P134" s="794"/>
      <c r="Q134" s="795">
        <v>1043.2550000000001</v>
      </c>
      <c r="R134" s="796"/>
      <c r="S134" s="797"/>
    </row>
    <row r="135" spans="1:19" s="161" customFormat="1" ht="12.75" customHeight="1">
      <c r="A135" s="280"/>
      <c r="B135" s="781"/>
      <c r="C135" s="775"/>
      <c r="D135" s="792"/>
      <c r="E135" s="793"/>
      <c r="F135" s="796" t="s">
        <v>246</v>
      </c>
      <c r="G135" s="798" t="s">
        <v>179</v>
      </c>
      <c r="H135" s="796" t="s">
        <v>179</v>
      </c>
      <c r="I135" s="798" t="s">
        <v>154</v>
      </c>
      <c r="J135" s="796" t="s">
        <v>155</v>
      </c>
      <c r="K135" s="798" t="s">
        <v>156</v>
      </c>
      <c r="L135" s="796" t="s">
        <v>210</v>
      </c>
      <c r="M135" s="798" t="s">
        <v>240</v>
      </c>
      <c r="N135" s="794">
        <v>0.81</v>
      </c>
      <c r="O135" s="794">
        <v>0.7799999999999998</v>
      </c>
      <c r="P135" s="794"/>
      <c r="Q135" s="795">
        <v>3193.14</v>
      </c>
      <c r="R135" s="796"/>
      <c r="S135" s="797"/>
    </row>
    <row r="136" spans="1:19" s="161" customFormat="1" ht="12.75" customHeight="1">
      <c r="A136" s="280"/>
      <c r="B136" s="781"/>
      <c r="C136" s="775"/>
      <c r="D136" s="792"/>
      <c r="E136" s="799" t="s">
        <v>248</v>
      </c>
      <c r="F136" s="800"/>
      <c r="G136" s="800"/>
      <c r="H136" s="800"/>
      <c r="I136" s="800"/>
      <c r="J136" s="800"/>
      <c r="K136" s="800"/>
      <c r="L136" s="800"/>
      <c r="M136" s="800"/>
      <c r="N136" s="801">
        <v>1.01</v>
      </c>
      <c r="O136" s="801">
        <v>0.97499999999999964</v>
      </c>
      <c r="P136" s="801">
        <v>0.94799999999999995</v>
      </c>
      <c r="Q136" s="802">
        <v>4236.3950000000004</v>
      </c>
      <c r="R136" s="800"/>
      <c r="S136" s="803"/>
    </row>
    <row r="137" spans="1:19" s="161" customFormat="1" ht="12.75" customHeight="1">
      <c r="A137" s="280"/>
      <c r="B137" s="781"/>
      <c r="C137" s="775"/>
      <c r="D137" s="792"/>
      <c r="E137" s="798" t="s">
        <v>249</v>
      </c>
      <c r="F137" s="796" t="s">
        <v>225</v>
      </c>
      <c r="G137" s="798" t="s">
        <v>179</v>
      </c>
      <c r="H137" s="796" t="s">
        <v>179</v>
      </c>
      <c r="I137" s="798" t="s">
        <v>159</v>
      </c>
      <c r="J137" s="796" t="s">
        <v>155</v>
      </c>
      <c r="K137" s="798" t="s">
        <v>156</v>
      </c>
      <c r="L137" s="796" t="s">
        <v>243</v>
      </c>
      <c r="M137" s="798" t="s">
        <v>243</v>
      </c>
      <c r="N137" s="794">
        <v>1.5400000000000003</v>
      </c>
      <c r="O137" s="794">
        <v>1.4969999999999999</v>
      </c>
      <c r="P137" s="794"/>
      <c r="Q137" s="795">
        <v>10946.97</v>
      </c>
      <c r="R137" s="796"/>
      <c r="S137" s="797"/>
    </row>
    <row r="138" spans="1:19" s="161" customFormat="1" ht="12.75" customHeight="1">
      <c r="A138" s="280"/>
      <c r="B138" s="781"/>
      <c r="C138" s="775"/>
      <c r="D138" s="792"/>
      <c r="E138" s="793"/>
      <c r="F138" s="796" t="s">
        <v>228</v>
      </c>
      <c r="G138" s="798" t="s">
        <v>179</v>
      </c>
      <c r="H138" s="796" t="s">
        <v>179</v>
      </c>
      <c r="I138" s="798" t="s">
        <v>159</v>
      </c>
      <c r="J138" s="796" t="s">
        <v>155</v>
      </c>
      <c r="K138" s="798" t="s">
        <v>156</v>
      </c>
      <c r="L138" s="796" t="s">
        <v>243</v>
      </c>
      <c r="M138" s="798" t="s">
        <v>243</v>
      </c>
      <c r="N138" s="794">
        <v>1.5</v>
      </c>
      <c r="O138" s="794">
        <v>1.4000000000000001</v>
      </c>
      <c r="P138" s="794"/>
      <c r="Q138" s="795">
        <v>7127.1600000000008</v>
      </c>
      <c r="R138" s="796"/>
      <c r="S138" s="797"/>
    </row>
    <row r="139" spans="1:19" s="161" customFormat="1">
      <c r="A139" s="280"/>
      <c r="B139" s="781"/>
      <c r="C139" s="775"/>
      <c r="D139" s="792"/>
      <c r="E139" s="799" t="s">
        <v>251</v>
      </c>
      <c r="F139" s="800"/>
      <c r="G139" s="800"/>
      <c r="H139" s="800"/>
      <c r="I139" s="800"/>
      <c r="J139" s="800"/>
      <c r="K139" s="800"/>
      <c r="L139" s="800"/>
      <c r="M139" s="800"/>
      <c r="N139" s="801">
        <v>3.04</v>
      </c>
      <c r="O139" s="801">
        <v>2.8970000000000002</v>
      </c>
      <c r="P139" s="801">
        <v>2.8690000000000002</v>
      </c>
      <c r="Q139" s="802">
        <v>18074.13</v>
      </c>
      <c r="R139" s="800"/>
      <c r="S139" s="803"/>
    </row>
    <row r="140" spans="1:19" s="161" customFormat="1" ht="12.75" customHeight="1">
      <c r="A140" s="280"/>
      <c r="B140" s="781"/>
      <c r="C140" s="775"/>
      <c r="D140" s="792"/>
      <c r="E140" s="798" t="s">
        <v>1847</v>
      </c>
      <c r="F140" s="796" t="s">
        <v>252</v>
      </c>
      <c r="G140" s="798" t="s">
        <v>179</v>
      </c>
      <c r="H140" s="796" t="s">
        <v>179</v>
      </c>
      <c r="I140" s="798" t="s">
        <v>159</v>
      </c>
      <c r="J140" s="796" t="s">
        <v>155</v>
      </c>
      <c r="K140" s="798" t="s">
        <v>156</v>
      </c>
      <c r="L140" s="796" t="s">
        <v>253</v>
      </c>
      <c r="M140" s="798" t="s">
        <v>253</v>
      </c>
      <c r="N140" s="794">
        <v>0.73999999999999988</v>
      </c>
      <c r="O140" s="794">
        <v>0.7200000000000002</v>
      </c>
      <c r="P140" s="794"/>
      <c r="Q140" s="795">
        <v>2091.73</v>
      </c>
      <c r="R140" s="796"/>
      <c r="S140" s="797"/>
    </row>
    <row r="141" spans="1:19" s="161" customFormat="1" ht="12.75" customHeight="1">
      <c r="A141" s="280"/>
      <c r="B141" s="781"/>
      <c r="C141" s="775"/>
      <c r="D141" s="792"/>
      <c r="E141" s="793"/>
      <c r="F141" s="796" t="s">
        <v>254</v>
      </c>
      <c r="G141" s="798" t="s">
        <v>179</v>
      </c>
      <c r="H141" s="796" t="s">
        <v>179</v>
      </c>
      <c r="I141" s="798" t="s">
        <v>159</v>
      </c>
      <c r="J141" s="796" t="s">
        <v>155</v>
      </c>
      <c r="K141" s="798" t="s">
        <v>156</v>
      </c>
      <c r="L141" s="796" t="s">
        <v>253</v>
      </c>
      <c r="M141" s="798" t="s">
        <v>253</v>
      </c>
      <c r="N141" s="794">
        <v>0.55000000000000004</v>
      </c>
      <c r="O141" s="794">
        <v>0.5</v>
      </c>
      <c r="P141" s="794"/>
      <c r="Q141" s="795">
        <v>2651.2360000000003</v>
      </c>
      <c r="R141" s="796"/>
      <c r="S141" s="797"/>
    </row>
    <row r="142" spans="1:19" s="161" customFormat="1" ht="12.75" customHeight="1">
      <c r="A142" s="280"/>
      <c r="B142" s="781"/>
      <c r="C142" s="775"/>
      <c r="D142" s="792"/>
      <c r="E142" s="799" t="s">
        <v>1848</v>
      </c>
      <c r="F142" s="800"/>
      <c r="G142" s="800"/>
      <c r="H142" s="800"/>
      <c r="I142" s="800"/>
      <c r="J142" s="800"/>
      <c r="K142" s="800"/>
      <c r="L142" s="800"/>
      <c r="M142" s="800"/>
      <c r="N142" s="801">
        <v>1.2900000000000005</v>
      </c>
      <c r="O142" s="801">
        <v>1.2200000000000004</v>
      </c>
      <c r="P142" s="801">
        <v>0.86299999999999999</v>
      </c>
      <c r="Q142" s="802">
        <v>4742.9659999999994</v>
      </c>
      <c r="R142" s="800"/>
      <c r="S142" s="803"/>
    </row>
    <row r="143" spans="1:19" s="161" customFormat="1" ht="12.75" customHeight="1">
      <c r="A143" s="280"/>
      <c r="B143" s="781"/>
      <c r="C143" s="785"/>
      <c r="D143" s="796" t="s">
        <v>189</v>
      </c>
      <c r="E143" s="792"/>
      <c r="F143" s="792"/>
      <c r="G143" s="792"/>
      <c r="H143" s="792"/>
      <c r="I143" s="792"/>
      <c r="J143" s="792"/>
      <c r="K143" s="792"/>
      <c r="L143" s="792"/>
      <c r="M143" s="792"/>
      <c r="N143" s="794">
        <v>5.34</v>
      </c>
      <c r="O143" s="794">
        <v>5.0919999999999996</v>
      </c>
      <c r="P143" s="794"/>
      <c r="Q143" s="795">
        <v>27053.490999999998</v>
      </c>
      <c r="R143" s="792"/>
      <c r="S143" s="797"/>
    </row>
    <row r="144" spans="1:19" s="161" customFormat="1" ht="12.75" customHeight="1">
      <c r="A144" s="280"/>
      <c r="B144" s="781"/>
      <c r="C144" s="786" t="s">
        <v>2073</v>
      </c>
      <c r="D144" s="800"/>
      <c r="E144" s="800"/>
      <c r="F144" s="800"/>
      <c r="G144" s="800"/>
      <c r="H144" s="800"/>
      <c r="I144" s="800"/>
      <c r="J144" s="800"/>
      <c r="K144" s="800"/>
      <c r="L144" s="800"/>
      <c r="M144" s="800"/>
      <c r="N144" s="801">
        <v>6.0399999999999991</v>
      </c>
      <c r="O144" s="801">
        <v>5.5919999999999979</v>
      </c>
      <c r="P144" s="801"/>
      <c r="Q144" s="802">
        <v>27083.772999999997</v>
      </c>
      <c r="R144" s="800"/>
      <c r="S144" s="803"/>
    </row>
    <row r="145" spans="1:254" s="161" customFormat="1" ht="12.75" customHeight="1">
      <c r="A145" s="280"/>
      <c r="B145" s="781"/>
      <c r="C145" s="776" t="s">
        <v>2074</v>
      </c>
      <c r="D145" s="796" t="s">
        <v>150</v>
      </c>
      <c r="E145" s="798" t="s">
        <v>209</v>
      </c>
      <c r="F145" s="796"/>
      <c r="G145" s="798" t="s">
        <v>153</v>
      </c>
      <c r="H145" s="796" t="s">
        <v>153</v>
      </c>
      <c r="I145" s="798" t="s">
        <v>154</v>
      </c>
      <c r="J145" s="796" t="s">
        <v>155</v>
      </c>
      <c r="K145" s="798" t="s">
        <v>156</v>
      </c>
      <c r="L145" s="796" t="s">
        <v>210</v>
      </c>
      <c r="M145" s="798" t="s">
        <v>211</v>
      </c>
      <c r="N145" s="794">
        <v>0.54500000000000004</v>
      </c>
      <c r="O145" s="794">
        <v>0.35000000000000003</v>
      </c>
      <c r="P145" s="794"/>
      <c r="Q145" s="795">
        <v>174.952</v>
      </c>
      <c r="R145" s="796"/>
      <c r="S145" s="797"/>
    </row>
    <row r="146" spans="1:254" s="161" customFormat="1" ht="12.75" customHeight="1">
      <c r="A146" s="280"/>
      <c r="B146" s="781"/>
      <c r="C146" s="775"/>
      <c r="D146" s="792"/>
      <c r="E146" s="793"/>
      <c r="F146" s="792"/>
      <c r="G146" s="793"/>
      <c r="H146" s="792"/>
      <c r="I146" s="793"/>
      <c r="J146" s="792"/>
      <c r="K146" s="793"/>
      <c r="L146" s="792"/>
      <c r="M146" s="793"/>
      <c r="N146" s="794"/>
      <c r="O146" s="794"/>
      <c r="P146" s="794"/>
      <c r="Q146" s="795"/>
      <c r="R146" s="796" t="s">
        <v>161</v>
      </c>
      <c r="S146" s="797">
        <v>23891</v>
      </c>
    </row>
    <row r="147" spans="1:254" s="161" customFormat="1" ht="12.75" customHeight="1">
      <c r="A147" s="280"/>
      <c r="B147" s="781"/>
      <c r="C147" s="775"/>
      <c r="D147" s="792"/>
      <c r="E147" s="799" t="s">
        <v>212</v>
      </c>
      <c r="F147" s="800"/>
      <c r="G147" s="800"/>
      <c r="H147" s="800"/>
      <c r="I147" s="800"/>
      <c r="J147" s="800"/>
      <c r="K147" s="800"/>
      <c r="L147" s="800"/>
      <c r="M147" s="800"/>
      <c r="N147" s="801">
        <v>0.54500000000000004</v>
      </c>
      <c r="O147" s="801">
        <v>0.35000000000000003</v>
      </c>
      <c r="P147" s="801">
        <v>0.19</v>
      </c>
      <c r="Q147" s="802">
        <v>174.952</v>
      </c>
      <c r="R147" s="800"/>
      <c r="S147" s="803"/>
    </row>
    <row r="148" spans="1:254" s="161" customFormat="1" ht="12.75" customHeight="1">
      <c r="A148" s="280"/>
      <c r="B148" s="781"/>
      <c r="C148" s="775"/>
      <c r="D148" s="792"/>
      <c r="E148" s="798" t="s">
        <v>213</v>
      </c>
      <c r="F148" s="796"/>
      <c r="G148" s="798" t="s">
        <v>153</v>
      </c>
      <c r="H148" s="796" t="s">
        <v>153</v>
      </c>
      <c r="I148" s="798" t="s">
        <v>154</v>
      </c>
      <c r="J148" s="796" t="s">
        <v>155</v>
      </c>
      <c r="K148" s="798" t="s">
        <v>156</v>
      </c>
      <c r="L148" s="796" t="s">
        <v>210</v>
      </c>
      <c r="M148" s="798" t="s">
        <v>211</v>
      </c>
      <c r="N148" s="794">
        <v>4.5650000000000004</v>
      </c>
      <c r="O148" s="794">
        <v>3.1100000000000008</v>
      </c>
      <c r="P148" s="794"/>
      <c r="Q148" s="795">
        <v>104.51199999999999</v>
      </c>
      <c r="R148" s="796"/>
      <c r="S148" s="797"/>
    </row>
    <row r="149" spans="1:254" s="161" customFormat="1" ht="12.75" customHeight="1">
      <c r="A149" s="280"/>
      <c r="B149" s="781"/>
      <c r="C149" s="775"/>
      <c r="D149" s="792"/>
      <c r="E149" s="793"/>
      <c r="F149" s="792"/>
      <c r="G149" s="793"/>
      <c r="H149" s="792"/>
      <c r="I149" s="793"/>
      <c r="J149" s="792"/>
      <c r="K149" s="793"/>
      <c r="L149" s="792"/>
      <c r="M149" s="793"/>
      <c r="N149" s="794"/>
      <c r="O149" s="794"/>
      <c r="P149" s="794"/>
      <c r="Q149" s="795"/>
      <c r="R149" s="796" t="s">
        <v>161</v>
      </c>
      <c r="S149" s="797">
        <v>11340</v>
      </c>
    </row>
    <row r="150" spans="1:254" s="161" customFormat="1" ht="12.75" customHeight="1">
      <c r="A150" s="280"/>
      <c r="B150" s="781"/>
      <c r="C150" s="775"/>
      <c r="D150" s="792"/>
      <c r="E150" s="799" t="s">
        <v>214</v>
      </c>
      <c r="F150" s="800"/>
      <c r="G150" s="800"/>
      <c r="H150" s="800"/>
      <c r="I150" s="800"/>
      <c r="J150" s="800"/>
      <c r="K150" s="800"/>
      <c r="L150" s="800"/>
      <c r="M150" s="800"/>
      <c r="N150" s="801">
        <v>4.5650000000000004</v>
      </c>
      <c r="O150" s="801">
        <v>3.1100000000000008</v>
      </c>
      <c r="P150" s="801">
        <v>0.65</v>
      </c>
      <c r="Q150" s="802">
        <v>104.51199999999999</v>
      </c>
      <c r="R150" s="800"/>
      <c r="S150" s="803"/>
    </row>
    <row r="151" spans="1:254" s="161" customFormat="1">
      <c r="A151" s="280"/>
      <c r="B151" s="781"/>
      <c r="C151" s="775"/>
      <c r="D151" s="796" t="s">
        <v>176</v>
      </c>
      <c r="E151" s="792"/>
      <c r="F151" s="792"/>
      <c r="G151" s="792"/>
      <c r="H151" s="792"/>
      <c r="I151" s="792"/>
      <c r="J151" s="792"/>
      <c r="K151" s="792"/>
      <c r="L151" s="792"/>
      <c r="M151" s="792"/>
      <c r="N151" s="794">
        <v>5.1100000000000012</v>
      </c>
      <c r="O151" s="794">
        <v>3.4600000000000009</v>
      </c>
      <c r="P151" s="794"/>
      <c r="Q151" s="795">
        <v>279.464</v>
      </c>
      <c r="R151" s="792"/>
      <c r="S151" s="797"/>
    </row>
    <row r="152" spans="1:254" s="161" customFormat="1" ht="12.75" customHeight="1">
      <c r="A152" s="280"/>
      <c r="B152" s="781"/>
      <c r="C152" s="775"/>
      <c r="D152" s="796" t="s">
        <v>177</v>
      </c>
      <c r="E152" s="798" t="s">
        <v>215</v>
      </c>
      <c r="F152" s="796"/>
      <c r="G152" s="798" t="s">
        <v>179</v>
      </c>
      <c r="H152" s="796" t="s">
        <v>179</v>
      </c>
      <c r="I152" s="798" t="s">
        <v>154</v>
      </c>
      <c r="J152" s="796" t="s">
        <v>155</v>
      </c>
      <c r="K152" s="798" t="s">
        <v>156</v>
      </c>
      <c r="L152" s="796" t="s">
        <v>210</v>
      </c>
      <c r="M152" s="798" t="s">
        <v>211</v>
      </c>
      <c r="N152" s="794">
        <v>1</v>
      </c>
      <c r="O152" s="794">
        <v>1</v>
      </c>
      <c r="P152" s="794"/>
      <c r="Q152" s="795">
        <v>2782.6301196278246</v>
      </c>
      <c r="R152" s="796"/>
      <c r="S152" s="797"/>
    </row>
    <row r="153" spans="1:254" s="161" customFormat="1" ht="12.75" customHeight="1">
      <c r="A153" s="280"/>
      <c r="B153" s="781"/>
      <c r="C153" s="775"/>
      <c r="D153" s="792"/>
      <c r="E153" s="799" t="s">
        <v>216</v>
      </c>
      <c r="F153" s="800"/>
      <c r="G153" s="800"/>
      <c r="H153" s="800"/>
      <c r="I153" s="800"/>
      <c r="J153" s="800"/>
      <c r="K153" s="800"/>
      <c r="L153" s="800"/>
      <c r="M153" s="800"/>
      <c r="N153" s="801">
        <v>1</v>
      </c>
      <c r="O153" s="801">
        <v>1</v>
      </c>
      <c r="P153" s="801">
        <v>0.65</v>
      </c>
      <c r="Q153" s="802">
        <v>2782.6301196278246</v>
      </c>
      <c r="R153" s="800"/>
      <c r="S153" s="803"/>
    </row>
    <row r="154" spans="1:254" s="161" customFormat="1" ht="12.75" customHeight="1">
      <c r="A154" s="280"/>
      <c r="B154" s="781"/>
      <c r="C154" s="785"/>
      <c r="D154" s="796" t="s">
        <v>189</v>
      </c>
      <c r="E154" s="792"/>
      <c r="F154" s="792"/>
      <c r="G154" s="792"/>
      <c r="H154" s="792"/>
      <c r="I154" s="792"/>
      <c r="J154" s="792"/>
      <c r="K154" s="792"/>
      <c r="L154" s="792"/>
      <c r="M154" s="792"/>
      <c r="N154" s="794">
        <v>1</v>
      </c>
      <c r="O154" s="794">
        <v>1</v>
      </c>
      <c r="P154" s="794"/>
      <c r="Q154" s="795">
        <v>2782.6301196278246</v>
      </c>
      <c r="R154" s="792"/>
      <c r="S154" s="797"/>
    </row>
    <row r="155" spans="1:254" s="161" customFormat="1" ht="12.75" customHeight="1">
      <c r="A155" s="280"/>
      <c r="B155" s="782"/>
      <c r="C155" s="786" t="s">
        <v>2075</v>
      </c>
      <c r="D155" s="800"/>
      <c r="E155" s="800"/>
      <c r="F155" s="800"/>
      <c r="G155" s="800"/>
      <c r="H155" s="800"/>
      <c r="I155" s="800"/>
      <c r="J155" s="800"/>
      <c r="K155" s="800"/>
      <c r="L155" s="800"/>
      <c r="M155" s="800"/>
      <c r="N155" s="801">
        <v>6.1099999999999977</v>
      </c>
      <c r="O155" s="801">
        <v>4.46</v>
      </c>
      <c r="P155" s="801"/>
      <c r="Q155" s="802">
        <v>3062.0941196278245</v>
      </c>
      <c r="R155" s="800"/>
      <c r="S155" s="803"/>
    </row>
    <row r="156" spans="1:254" s="161" customFormat="1" ht="12.75" customHeight="1">
      <c r="A156" s="280"/>
      <c r="B156" s="784" t="s">
        <v>299</v>
      </c>
      <c r="C156" s="779"/>
      <c r="D156" s="804"/>
      <c r="E156" s="804"/>
      <c r="F156" s="804"/>
      <c r="G156" s="804"/>
      <c r="H156" s="804"/>
      <c r="I156" s="804"/>
      <c r="J156" s="804"/>
      <c r="K156" s="804"/>
      <c r="L156" s="804"/>
      <c r="M156" s="804"/>
      <c r="N156" s="805">
        <v>424.05000000000041</v>
      </c>
      <c r="O156" s="805">
        <v>423.9100000000002</v>
      </c>
      <c r="P156" s="805"/>
      <c r="Q156" s="806">
        <v>2158582.7141196262</v>
      </c>
      <c r="R156" s="804"/>
      <c r="S156" s="807"/>
    </row>
    <row r="157" spans="1:254" s="161" customFormat="1">
      <c r="A157" s="280"/>
      <c r="B157" s="783" t="s">
        <v>24</v>
      </c>
      <c r="C157" s="776" t="s">
        <v>304</v>
      </c>
      <c r="D157" s="796" t="s">
        <v>177</v>
      </c>
      <c r="E157" s="798" t="s">
        <v>308</v>
      </c>
      <c r="F157" s="796" t="s">
        <v>225</v>
      </c>
      <c r="G157" s="798" t="s">
        <v>179</v>
      </c>
      <c r="H157" s="796" t="s">
        <v>179</v>
      </c>
      <c r="I157" s="798" t="s">
        <v>159</v>
      </c>
      <c r="J157" s="796" t="s">
        <v>155</v>
      </c>
      <c r="K157" s="798" t="s">
        <v>156</v>
      </c>
      <c r="L157" s="796" t="s">
        <v>306</v>
      </c>
      <c r="M157" s="798" t="s">
        <v>309</v>
      </c>
      <c r="N157" s="794">
        <v>0.16</v>
      </c>
      <c r="O157" s="794">
        <v>0.14000000000000001</v>
      </c>
      <c r="P157" s="794"/>
      <c r="Q157" s="795">
        <v>920.77699999999993</v>
      </c>
      <c r="R157" s="796"/>
      <c r="S157" s="797"/>
    </row>
    <row r="158" spans="1:254" s="161" customFormat="1" ht="12.75" customHeight="1">
      <c r="A158" s="280"/>
      <c r="B158" s="781"/>
      <c r="C158" s="775"/>
      <c r="D158" s="792"/>
      <c r="E158" s="793"/>
      <c r="F158" s="796" t="s">
        <v>228</v>
      </c>
      <c r="G158" s="798" t="s">
        <v>179</v>
      </c>
      <c r="H158" s="796" t="s">
        <v>179</v>
      </c>
      <c r="I158" s="798" t="s">
        <v>159</v>
      </c>
      <c r="J158" s="796" t="s">
        <v>155</v>
      </c>
      <c r="K158" s="798" t="s">
        <v>156</v>
      </c>
      <c r="L158" s="796" t="s">
        <v>306</v>
      </c>
      <c r="M158" s="798" t="s">
        <v>309</v>
      </c>
      <c r="N158" s="794">
        <v>0.41999999999999987</v>
      </c>
      <c r="O158" s="794">
        <v>0.41000000000000009</v>
      </c>
      <c r="P158" s="794"/>
      <c r="Q158" s="795">
        <v>3000.6030000000005</v>
      </c>
      <c r="R158" s="796"/>
      <c r="S158" s="797"/>
    </row>
    <row r="159" spans="1:254" s="161" customFormat="1" ht="12.75" customHeight="1">
      <c r="A159" s="280"/>
      <c r="B159" s="781"/>
      <c r="C159" s="775"/>
      <c r="D159" s="792"/>
      <c r="E159" s="799" t="s">
        <v>310</v>
      </c>
      <c r="F159" s="800"/>
      <c r="G159" s="800"/>
      <c r="H159" s="800"/>
      <c r="I159" s="800"/>
      <c r="J159" s="800"/>
      <c r="K159" s="800"/>
      <c r="L159" s="800"/>
      <c r="M159" s="800"/>
      <c r="N159" s="801">
        <v>0.57999999999999996</v>
      </c>
      <c r="O159" s="801">
        <v>0.55000000000000016</v>
      </c>
      <c r="P159" s="801">
        <v>0.53900000000000003</v>
      </c>
      <c r="Q159" s="802">
        <v>3921.3800000000006</v>
      </c>
      <c r="R159" s="800"/>
      <c r="S159" s="803"/>
    </row>
    <row r="160" spans="1:254" s="161" customFormat="1" ht="14.25">
      <c r="A160" s="281"/>
      <c r="B160" s="781"/>
      <c r="C160" s="775"/>
      <c r="D160" s="792"/>
      <c r="E160" s="798" t="s">
        <v>311</v>
      </c>
      <c r="F160" s="796" t="s">
        <v>312</v>
      </c>
      <c r="G160" s="798" t="s">
        <v>179</v>
      </c>
      <c r="H160" s="796" t="s">
        <v>179</v>
      </c>
      <c r="I160" s="798" t="s">
        <v>159</v>
      </c>
      <c r="J160" s="796" t="s">
        <v>155</v>
      </c>
      <c r="K160" s="798" t="s">
        <v>156</v>
      </c>
      <c r="L160" s="796" t="s">
        <v>313</v>
      </c>
      <c r="M160" s="798" t="s">
        <v>314</v>
      </c>
      <c r="N160" s="794">
        <v>1.5999999999999999</v>
      </c>
      <c r="O160" s="794">
        <v>1.5</v>
      </c>
      <c r="P160" s="794"/>
      <c r="Q160" s="795">
        <v>5071.4790000000003</v>
      </c>
      <c r="R160" s="796"/>
      <c r="S160" s="797"/>
      <c r="T160" s="234"/>
      <c r="U160" s="234"/>
      <c r="V160" s="234"/>
      <c r="W160" s="234"/>
      <c r="X160" s="234"/>
      <c r="Y160" s="234"/>
      <c r="Z160" s="234"/>
      <c r="AA160" s="234"/>
      <c r="AB160" s="234"/>
      <c r="AC160" s="234"/>
      <c r="AD160" s="234"/>
      <c r="AE160" s="234"/>
      <c r="AF160" s="234"/>
      <c r="AG160" s="234"/>
      <c r="AH160" s="234"/>
      <c r="AI160" s="234"/>
      <c r="AJ160" s="234"/>
      <c r="AK160" s="234"/>
      <c r="AL160" s="234"/>
      <c r="AM160" s="234"/>
      <c r="AN160" s="234"/>
      <c r="AO160" s="234"/>
      <c r="AP160" s="234"/>
      <c r="AQ160" s="234"/>
      <c r="AR160" s="234"/>
      <c r="AS160" s="234"/>
      <c r="AT160" s="234"/>
      <c r="AU160" s="234"/>
      <c r="AV160" s="234"/>
      <c r="AW160" s="234"/>
      <c r="AX160" s="234"/>
      <c r="AY160" s="234"/>
      <c r="AZ160" s="234"/>
      <c r="BA160" s="234"/>
      <c r="BB160" s="234"/>
      <c r="BC160" s="234"/>
      <c r="BD160" s="234"/>
      <c r="BE160" s="234"/>
      <c r="BF160" s="234"/>
      <c r="BG160" s="234"/>
      <c r="BH160" s="234"/>
      <c r="BI160" s="234"/>
      <c r="BJ160" s="234"/>
      <c r="BK160" s="234"/>
      <c r="BL160" s="234"/>
      <c r="BM160" s="234"/>
      <c r="BN160" s="234"/>
      <c r="BO160" s="234"/>
      <c r="BP160" s="234"/>
      <c r="BQ160" s="234"/>
      <c r="BR160" s="234"/>
      <c r="BS160" s="234"/>
      <c r="BT160" s="234"/>
      <c r="BU160" s="234"/>
      <c r="BV160" s="234"/>
      <c r="BW160" s="234"/>
      <c r="BX160" s="234"/>
      <c r="BY160" s="234"/>
      <c r="BZ160" s="234"/>
      <c r="CA160" s="234"/>
      <c r="CB160" s="234"/>
      <c r="CC160" s="234"/>
      <c r="CD160" s="234"/>
      <c r="CE160" s="234"/>
      <c r="CF160" s="234"/>
      <c r="CG160" s="234"/>
      <c r="CH160" s="234"/>
      <c r="CI160" s="234"/>
      <c r="CJ160" s="234"/>
      <c r="CK160" s="234"/>
      <c r="CL160" s="234"/>
      <c r="CM160" s="234"/>
      <c r="CN160" s="234"/>
      <c r="CO160" s="234"/>
      <c r="CP160" s="234"/>
      <c r="CQ160" s="234"/>
      <c r="CR160" s="234"/>
      <c r="CS160" s="234"/>
      <c r="CT160" s="234"/>
      <c r="CU160" s="234"/>
      <c r="CV160" s="234"/>
      <c r="CW160" s="234"/>
      <c r="CX160" s="234"/>
      <c r="CY160" s="234"/>
      <c r="CZ160" s="234"/>
      <c r="DA160" s="234"/>
      <c r="DB160" s="234"/>
      <c r="DC160" s="234"/>
      <c r="DD160" s="234"/>
      <c r="DE160" s="234"/>
      <c r="DF160" s="234"/>
      <c r="DG160" s="234"/>
      <c r="DH160" s="234"/>
      <c r="DI160" s="234"/>
      <c r="DJ160" s="234"/>
      <c r="DK160" s="234"/>
      <c r="DL160" s="234"/>
      <c r="DM160" s="234"/>
      <c r="DN160" s="234"/>
      <c r="DO160" s="234"/>
      <c r="DP160" s="234"/>
      <c r="DQ160" s="234"/>
      <c r="DR160" s="234"/>
      <c r="DS160" s="234"/>
      <c r="DT160" s="234"/>
      <c r="DU160" s="234"/>
      <c r="DV160" s="234"/>
      <c r="DW160" s="234"/>
      <c r="DX160" s="234"/>
      <c r="DY160" s="234"/>
      <c r="DZ160" s="234"/>
      <c r="EA160" s="234"/>
      <c r="EB160" s="234"/>
      <c r="EC160" s="234"/>
      <c r="ED160" s="234"/>
      <c r="EE160" s="234"/>
      <c r="EF160" s="234"/>
      <c r="EG160" s="234"/>
      <c r="EH160" s="234"/>
      <c r="EI160" s="234"/>
      <c r="EJ160" s="234"/>
      <c r="EK160" s="234"/>
      <c r="EL160" s="234"/>
      <c r="EM160" s="234"/>
      <c r="EN160" s="234"/>
      <c r="EO160" s="234"/>
      <c r="EP160" s="234"/>
      <c r="EQ160" s="234"/>
      <c r="ER160" s="234"/>
      <c r="ES160" s="234"/>
      <c r="ET160" s="234"/>
      <c r="EU160" s="234"/>
      <c r="EV160" s="234"/>
      <c r="EW160" s="234"/>
      <c r="EX160" s="234"/>
      <c r="EY160" s="234"/>
      <c r="EZ160" s="234"/>
      <c r="FA160" s="234"/>
      <c r="FB160" s="234"/>
      <c r="FC160" s="234"/>
      <c r="FD160" s="234"/>
      <c r="FE160" s="234"/>
      <c r="FF160" s="234"/>
      <c r="FG160" s="234"/>
      <c r="FH160" s="234"/>
      <c r="FI160" s="234"/>
      <c r="FJ160" s="234"/>
      <c r="FK160" s="234"/>
      <c r="FL160" s="234"/>
      <c r="FM160" s="234"/>
      <c r="FN160" s="234"/>
      <c r="FO160" s="234"/>
      <c r="FP160" s="234"/>
      <c r="FQ160" s="234"/>
      <c r="FR160" s="234"/>
      <c r="FS160" s="234"/>
      <c r="FT160" s="234"/>
      <c r="FU160" s="234"/>
      <c r="FV160" s="234"/>
      <c r="FW160" s="234"/>
      <c r="FX160" s="234"/>
      <c r="FY160" s="234"/>
      <c r="FZ160" s="234"/>
      <c r="GA160" s="234"/>
      <c r="GB160" s="234"/>
      <c r="GC160" s="234"/>
      <c r="GD160" s="234"/>
      <c r="GE160" s="234"/>
      <c r="GF160" s="234"/>
      <c r="GG160" s="234"/>
      <c r="GH160" s="234"/>
      <c r="GI160" s="234"/>
      <c r="GJ160" s="234"/>
      <c r="GK160" s="234"/>
      <c r="GL160" s="234"/>
      <c r="GM160" s="234"/>
      <c r="GN160" s="234"/>
      <c r="GO160" s="234"/>
      <c r="GP160" s="234"/>
      <c r="GQ160" s="234"/>
      <c r="GR160" s="234"/>
      <c r="GS160" s="234"/>
      <c r="GT160" s="234"/>
      <c r="GU160" s="234"/>
      <c r="GV160" s="234"/>
      <c r="GW160" s="234"/>
      <c r="GX160" s="234"/>
      <c r="GY160" s="234"/>
      <c r="GZ160" s="234"/>
      <c r="HA160" s="234"/>
      <c r="HB160" s="234"/>
      <c r="HC160" s="234"/>
      <c r="HD160" s="234"/>
      <c r="HE160" s="234"/>
      <c r="HF160" s="234"/>
      <c r="HG160" s="234"/>
      <c r="HH160" s="234"/>
      <c r="HI160" s="234"/>
      <c r="HJ160" s="234"/>
      <c r="HK160" s="234"/>
      <c r="HL160" s="234"/>
      <c r="HM160" s="234"/>
      <c r="HN160" s="234"/>
      <c r="HO160" s="234"/>
      <c r="HP160" s="234"/>
      <c r="HQ160" s="234"/>
      <c r="HR160" s="234"/>
      <c r="HS160" s="234"/>
      <c r="HT160" s="234"/>
      <c r="HU160" s="234"/>
      <c r="HV160" s="234"/>
      <c r="HW160" s="234"/>
      <c r="HX160" s="234"/>
      <c r="HY160" s="234"/>
      <c r="HZ160" s="234"/>
      <c r="IA160" s="234"/>
      <c r="IB160" s="234"/>
      <c r="IC160" s="234"/>
      <c r="ID160" s="234"/>
      <c r="IE160" s="234"/>
      <c r="IF160" s="234"/>
      <c r="IG160" s="234"/>
      <c r="IH160" s="234"/>
      <c r="II160" s="234"/>
      <c r="IJ160" s="234"/>
      <c r="IK160" s="234"/>
      <c r="IL160" s="234"/>
      <c r="IM160" s="234"/>
      <c r="IN160" s="234"/>
      <c r="IO160" s="234"/>
      <c r="IP160" s="234"/>
      <c r="IQ160" s="234"/>
      <c r="IR160" s="234"/>
      <c r="IS160" s="234"/>
      <c r="IT160" s="234"/>
    </row>
    <row r="161" spans="1:19" s="161" customFormat="1">
      <c r="A161" s="280"/>
      <c r="B161" s="781"/>
      <c r="C161" s="775"/>
      <c r="D161" s="792"/>
      <c r="E161" s="793"/>
      <c r="F161" s="796" t="s">
        <v>1706</v>
      </c>
      <c r="G161" s="798" t="s">
        <v>179</v>
      </c>
      <c r="H161" s="796" t="s">
        <v>179</v>
      </c>
      <c r="I161" s="798" t="s">
        <v>159</v>
      </c>
      <c r="J161" s="796" t="s">
        <v>155</v>
      </c>
      <c r="K161" s="798" t="s">
        <v>156</v>
      </c>
      <c r="L161" s="796" t="s">
        <v>313</v>
      </c>
      <c r="M161" s="798" t="s">
        <v>314</v>
      </c>
      <c r="N161" s="794">
        <v>1.5999999999999999</v>
      </c>
      <c r="O161" s="794">
        <v>1.5</v>
      </c>
      <c r="P161" s="794"/>
      <c r="Q161" s="795">
        <v>8750.2570000000014</v>
      </c>
      <c r="R161" s="796"/>
      <c r="S161" s="797"/>
    </row>
    <row r="162" spans="1:19" s="161" customFormat="1">
      <c r="A162" s="280"/>
      <c r="B162" s="781"/>
      <c r="C162" s="775"/>
      <c r="D162" s="792"/>
      <c r="E162" s="799" t="s">
        <v>315</v>
      </c>
      <c r="F162" s="800"/>
      <c r="G162" s="800"/>
      <c r="H162" s="800"/>
      <c r="I162" s="800"/>
      <c r="J162" s="800"/>
      <c r="K162" s="800"/>
      <c r="L162" s="800"/>
      <c r="M162" s="800"/>
      <c r="N162" s="801">
        <v>3.1999999999999997</v>
      </c>
      <c r="O162" s="801">
        <v>3</v>
      </c>
      <c r="P162" s="801">
        <v>1.784</v>
      </c>
      <c r="Q162" s="802">
        <v>13821.735999999999</v>
      </c>
      <c r="R162" s="800"/>
      <c r="S162" s="803"/>
    </row>
    <row r="163" spans="1:19" s="161" customFormat="1">
      <c r="A163" s="280"/>
      <c r="B163" s="781"/>
      <c r="C163" s="775"/>
      <c r="D163" s="792"/>
      <c r="E163" s="798" t="s">
        <v>316</v>
      </c>
      <c r="F163" s="796" t="s">
        <v>225</v>
      </c>
      <c r="G163" s="798" t="s">
        <v>179</v>
      </c>
      <c r="H163" s="796" t="s">
        <v>179</v>
      </c>
      <c r="I163" s="798" t="s">
        <v>159</v>
      </c>
      <c r="J163" s="796" t="s">
        <v>155</v>
      </c>
      <c r="K163" s="798" t="s">
        <v>156</v>
      </c>
      <c r="L163" s="796" t="s">
        <v>305</v>
      </c>
      <c r="M163" s="798" t="s">
        <v>306</v>
      </c>
      <c r="N163" s="794">
        <v>0.59199999999999997</v>
      </c>
      <c r="O163" s="794">
        <v>0.55000000000000004</v>
      </c>
      <c r="P163" s="794"/>
      <c r="Q163" s="795">
        <v>4718.2089999999998</v>
      </c>
      <c r="R163" s="796"/>
      <c r="S163" s="797"/>
    </row>
    <row r="164" spans="1:19" s="161" customFormat="1">
      <c r="A164" s="280"/>
      <c r="B164" s="781"/>
      <c r="C164" s="775"/>
      <c r="D164" s="792"/>
      <c r="E164" s="793"/>
      <c r="F164" s="796" t="s">
        <v>228</v>
      </c>
      <c r="G164" s="798" t="s">
        <v>179</v>
      </c>
      <c r="H164" s="796" t="s">
        <v>179</v>
      </c>
      <c r="I164" s="798" t="s">
        <v>159</v>
      </c>
      <c r="J164" s="796" t="s">
        <v>155</v>
      </c>
      <c r="K164" s="798" t="s">
        <v>156</v>
      </c>
      <c r="L164" s="796" t="s">
        <v>305</v>
      </c>
      <c r="M164" s="798" t="s">
        <v>306</v>
      </c>
      <c r="N164" s="794">
        <v>0.59199999999999997</v>
      </c>
      <c r="O164" s="794">
        <v>0.52400000000000013</v>
      </c>
      <c r="P164" s="794"/>
      <c r="Q164" s="795">
        <v>4535.4009999999998</v>
      </c>
      <c r="R164" s="796"/>
      <c r="S164" s="797"/>
    </row>
    <row r="165" spans="1:19" s="161" customFormat="1">
      <c r="A165" s="280"/>
      <c r="B165" s="781"/>
      <c r="C165" s="775"/>
      <c r="D165" s="792"/>
      <c r="E165" s="793"/>
      <c r="F165" s="796" t="s">
        <v>229</v>
      </c>
      <c r="G165" s="798" t="s">
        <v>179</v>
      </c>
      <c r="H165" s="796" t="s">
        <v>179</v>
      </c>
      <c r="I165" s="798" t="s">
        <v>159</v>
      </c>
      <c r="J165" s="796" t="s">
        <v>155</v>
      </c>
      <c r="K165" s="798" t="s">
        <v>156</v>
      </c>
      <c r="L165" s="796" t="s">
        <v>305</v>
      </c>
      <c r="M165" s="798" t="s">
        <v>306</v>
      </c>
      <c r="N165" s="794">
        <v>0.41999999999999987</v>
      </c>
      <c r="O165" s="794">
        <v>0.39999999999999997</v>
      </c>
      <c r="P165" s="794"/>
      <c r="Q165" s="795">
        <v>3419.1329999999998</v>
      </c>
      <c r="R165" s="796"/>
      <c r="S165" s="797"/>
    </row>
    <row r="166" spans="1:19" s="161" customFormat="1">
      <c r="A166" s="280"/>
      <c r="B166" s="781"/>
      <c r="C166" s="775"/>
      <c r="D166" s="792"/>
      <c r="E166" s="799" t="s">
        <v>317</v>
      </c>
      <c r="F166" s="800"/>
      <c r="G166" s="800"/>
      <c r="H166" s="800"/>
      <c r="I166" s="800"/>
      <c r="J166" s="800"/>
      <c r="K166" s="800"/>
      <c r="L166" s="800"/>
      <c r="M166" s="800"/>
      <c r="N166" s="801">
        <v>1.6039999999999988</v>
      </c>
      <c r="O166" s="801">
        <v>1.4740000000000011</v>
      </c>
      <c r="P166" s="801">
        <v>1.5149999999999999</v>
      </c>
      <c r="Q166" s="802">
        <v>12672.743</v>
      </c>
      <c r="R166" s="800"/>
      <c r="S166" s="803"/>
    </row>
    <row r="167" spans="1:19" s="161" customFormat="1">
      <c r="A167" s="280"/>
      <c r="B167" s="781"/>
      <c r="C167" s="775"/>
      <c r="D167" s="792"/>
      <c r="E167" s="798" t="s">
        <v>318</v>
      </c>
      <c r="F167" s="796" t="s">
        <v>319</v>
      </c>
      <c r="G167" s="798" t="s">
        <v>179</v>
      </c>
      <c r="H167" s="796" t="s">
        <v>179</v>
      </c>
      <c r="I167" s="798" t="s">
        <v>159</v>
      </c>
      <c r="J167" s="796" t="s">
        <v>155</v>
      </c>
      <c r="K167" s="798" t="s">
        <v>156</v>
      </c>
      <c r="L167" s="796" t="s">
        <v>320</v>
      </c>
      <c r="M167" s="798" t="s">
        <v>321</v>
      </c>
      <c r="N167" s="794">
        <v>9.9999999999999992E-2</v>
      </c>
      <c r="O167" s="794">
        <v>9.9999999999999992E-2</v>
      </c>
      <c r="P167" s="794"/>
      <c r="Q167" s="795">
        <v>361.11300000000006</v>
      </c>
      <c r="R167" s="796"/>
      <c r="S167" s="797"/>
    </row>
    <row r="168" spans="1:19" s="161" customFormat="1">
      <c r="A168" s="280"/>
      <c r="B168" s="781"/>
      <c r="C168" s="775"/>
      <c r="D168" s="792"/>
      <c r="E168" s="793"/>
      <c r="F168" s="796" t="s">
        <v>324</v>
      </c>
      <c r="G168" s="798" t="s">
        <v>179</v>
      </c>
      <c r="H168" s="796" t="s">
        <v>179</v>
      </c>
      <c r="I168" s="798" t="s">
        <v>159</v>
      </c>
      <c r="J168" s="796" t="s">
        <v>155</v>
      </c>
      <c r="K168" s="798" t="s">
        <v>156</v>
      </c>
      <c r="L168" s="796" t="s">
        <v>320</v>
      </c>
      <c r="M168" s="798" t="s">
        <v>321</v>
      </c>
      <c r="N168" s="794">
        <v>9.9999999999999992E-2</v>
      </c>
      <c r="O168" s="794">
        <v>9.9999999999999992E-2</v>
      </c>
      <c r="P168" s="794"/>
      <c r="Q168" s="795">
        <v>748.81899999999996</v>
      </c>
      <c r="R168" s="796"/>
      <c r="S168" s="797"/>
    </row>
    <row r="169" spans="1:19" s="161" customFormat="1">
      <c r="A169" s="280"/>
      <c r="B169" s="781"/>
      <c r="C169" s="775"/>
      <c r="D169" s="792"/>
      <c r="E169" s="799" t="s">
        <v>322</v>
      </c>
      <c r="F169" s="800"/>
      <c r="G169" s="800"/>
      <c r="H169" s="800"/>
      <c r="I169" s="800"/>
      <c r="J169" s="800"/>
      <c r="K169" s="800"/>
      <c r="L169" s="800"/>
      <c r="M169" s="800"/>
      <c r="N169" s="801">
        <v>0.19999999999999998</v>
      </c>
      <c r="O169" s="801">
        <v>0.19999999999999998</v>
      </c>
      <c r="P169" s="801">
        <v>0.22</v>
      </c>
      <c r="Q169" s="802">
        <v>1109.932</v>
      </c>
      <c r="R169" s="800"/>
      <c r="S169" s="803"/>
    </row>
    <row r="170" spans="1:19" s="161" customFormat="1">
      <c r="A170" s="280"/>
      <c r="B170" s="781"/>
      <c r="C170" s="775"/>
      <c r="D170" s="792"/>
      <c r="E170" s="798" t="s">
        <v>1849</v>
      </c>
      <c r="F170" s="796" t="s">
        <v>225</v>
      </c>
      <c r="G170" s="798" t="s">
        <v>179</v>
      </c>
      <c r="H170" s="796" t="s">
        <v>179</v>
      </c>
      <c r="I170" s="798" t="s">
        <v>159</v>
      </c>
      <c r="J170" s="796" t="s">
        <v>155</v>
      </c>
      <c r="K170" s="798" t="s">
        <v>156</v>
      </c>
      <c r="L170" s="796" t="s">
        <v>306</v>
      </c>
      <c r="M170" s="798" t="s">
        <v>307</v>
      </c>
      <c r="N170" s="794">
        <v>0.96600000000000008</v>
      </c>
      <c r="O170" s="794">
        <v>0.94999999999999973</v>
      </c>
      <c r="P170" s="794"/>
      <c r="Q170" s="795">
        <v>5894.3789999999999</v>
      </c>
      <c r="R170" s="796"/>
      <c r="S170" s="797"/>
    </row>
    <row r="171" spans="1:19" s="161" customFormat="1">
      <c r="A171" s="280"/>
      <c r="B171" s="781"/>
      <c r="C171" s="775"/>
      <c r="D171" s="792"/>
      <c r="E171" s="793"/>
      <c r="F171" s="796" t="s">
        <v>228</v>
      </c>
      <c r="G171" s="798" t="s">
        <v>179</v>
      </c>
      <c r="H171" s="796" t="s">
        <v>179</v>
      </c>
      <c r="I171" s="798" t="s">
        <v>159</v>
      </c>
      <c r="J171" s="796" t="s">
        <v>155</v>
      </c>
      <c r="K171" s="798" t="s">
        <v>156</v>
      </c>
      <c r="L171" s="796" t="s">
        <v>306</v>
      </c>
      <c r="M171" s="798" t="s">
        <v>307</v>
      </c>
      <c r="N171" s="794">
        <v>0.96600000000000008</v>
      </c>
      <c r="O171" s="794">
        <v>0.94999999999999973</v>
      </c>
      <c r="P171" s="794"/>
      <c r="Q171" s="795">
        <v>5959.902</v>
      </c>
      <c r="R171" s="796"/>
      <c r="S171" s="797"/>
    </row>
    <row r="172" spans="1:19" s="161" customFormat="1">
      <c r="A172" s="280"/>
      <c r="B172" s="781"/>
      <c r="C172" s="775"/>
      <c r="D172" s="792"/>
      <c r="E172" s="799" t="s">
        <v>1850</v>
      </c>
      <c r="F172" s="800"/>
      <c r="G172" s="800"/>
      <c r="H172" s="800"/>
      <c r="I172" s="800"/>
      <c r="J172" s="800"/>
      <c r="K172" s="800"/>
      <c r="L172" s="800"/>
      <c r="M172" s="800"/>
      <c r="N172" s="801">
        <v>1.9320000000000002</v>
      </c>
      <c r="O172" s="801">
        <v>1.899999999999999</v>
      </c>
      <c r="P172" s="801">
        <v>1.905</v>
      </c>
      <c r="Q172" s="802">
        <v>11854.281000000001</v>
      </c>
      <c r="R172" s="800"/>
      <c r="S172" s="803"/>
    </row>
    <row r="173" spans="1:19" s="161" customFormat="1">
      <c r="A173" s="280"/>
      <c r="B173" s="781"/>
      <c r="C173" s="775"/>
      <c r="D173" s="792"/>
      <c r="E173" s="798" t="s">
        <v>1851</v>
      </c>
      <c r="F173" s="796" t="s">
        <v>319</v>
      </c>
      <c r="G173" s="798" t="s">
        <v>179</v>
      </c>
      <c r="H173" s="796" t="s">
        <v>179</v>
      </c>
      <c r="I173" s="798" t="s">
        <v>159</v>
      </c>
      <c r="J173" s="796" t="s">
        <v>155</v>
      </c>
      <c r="K173" s="798" t="s">
        <v>156</v>
      </c>
      <c r="L173" s="796" t="s">
        <v>313</v>
      </c>
      <c r="M173" s="798" t="s">
        <v>323</v>
      </c>
      <c r="N173" s="794">
        <v>0.19999999999999998</v>
      </c>
      <c r="O173" s="794">
        <v>0.19999999999999998</v>
      </c>
      <c r="P173" s="794"/>
      <c r="Q173" s="795">
        <v>1422.9010000000003</v>
      </c>
      <c r="R173" s="796"/>
      <c r="S173" s="797"/>
    </row>
    <row r="174" spans="1:19" s="161" customFormat="1">
      <c r="A174" s="280"/>
      <c r="B174" s="781"/>
      <c r="C174" s="775"/>
      <c r="D174" s="792"/>
      <c r="E174" s="793"/>
      <c r="F174" s="796" t="s">
        <v>324</v>
      </c>
      <c r="G174" s="798" t="s">
        <v>179</v>
      </c>
      <c r="H174" s="796" t="s">
        <v>179</v>
      </c>
      <c r="I174" s="798" t="s">
        <v>159</v>
      </c>
      <c r="J174" s="796" t="s">
        <v>155</v>
      </c>
      <c r="K174" s="798" t="s">
        <v>156</v>
      </c>
      <c r="L174" s="796" t="s">
        <v>313</v>
      </c>
      <c r="M174" s="798" t="s">
        <v>323</v>
      </c>
      <c r="N174" s="794">
        <v>0.19999999999999998</v>
      </c>
      <c r="O174" s="794">
        <v>0.19999999999999998</v>
      </c>
      <c r="P174" s="794"/>
      <c r="Q174" s="795">
        <v>1400.9449999999999</v>
      </c>
      <c r="R174" s="796"/>
      <c r="S174" s="797"/>
    </row>
    <row r="175" spans="1:19" s="161" customFormat="1">
      <c r="A175" s="280"/>
      <c r="B175" s="781"/>
      <c r="C175" s="775"/>
      <c r="D175" s="792"/>
      <c r="E175" s="799" t="s">
        <v>1852</v>
      </c>
      <c r="F175" s="800"/>
      <c r="G175" s="800"/>
      <c r="H175" s="800"/>
      <c r="I175" s="800"/>
      <c r="J175" s="800"/>
      <c r="K175" s="800"/>
      <c r="L175" s="800"/>
      <c r="M175" s="800"/>
      <c r="N175" s="801">
        <v>0.39999999999999997</v>
      </c>
      <c r="O175" s="801">
        <v>0.39999999999999997</v>
      </c>
      <c r="P175" s="801">
        <v>0.32700000000000001</v>
      </c>
      <c r="Q175" s="802">
        <v>2823.846</v>
      </c>
      <c r="R175" s="800"/>
      <c r="S175" s="803"/>
    </row>
    <row r="176" spans="1:19" s="161" customFormat="1">
      <c r="A176" s="280"/>
      <c r="B176" s="781"/>
      <c r="C176" s="785"/>
      <c r="D176" s="796" t="s">
        <v>189</v>
      </c>
      <c r="E176" s="792"/>
      <c r="F176" s="792"/>
      <c r="G176" s="792"/>
      <c r="H176" s="792"/>
      <c r="I176" s="792"/>
      <c r="J176" s="792"/>
      <c r="K176" s="792"/>
      <c r="L176" s="792"/>
      <c r="M176" s="792"/>
      <c r="N176" s="794">
        <v>7.9160000000000021</v>
      </c>
      <c r="O176" s="794">
        <v>7.5240000000000071</v>
      </c>
      <c r="P176" s="794"/>
      <c r="Q176" s="795">
        <v>46203.917999999976</v>
      </c>
      <c r="R176" s="792"/>
      <c r="S176" s="797"/>
    </row>
    <row r="177" spans="1:254" s="161" customFormat="1">
      <c r="A177" s="280"/>
      <c r="B177" s="781"/>
      <c r="C177" s="786" t="s">
        <v>325</v>
      </c>
      <c r="D177" s="800"/>
      <c r="E177" s="800"/>
      <c r="F177" s="800"/>
      <c r="G177" s="800"/>
      <c r="H177" s="800"/>
      <c r="I177" s="800"/>
      <c r="J177" s="800"/>
      <c r="K177" s="800"/>
      <c r="L177" s="800"/>
      <c r="M177" s="800"/>
      <c r="N177" s="801">
        <v>7.9160000000000021</v>
      </c>
      <c r="O177" s="801">
        <v>7.5240000000000071</v>
      </c>
      <c r="P177" s="801"/>
      <c r="Q177" s="802">
        <v>46203.917999999976</v>
      </c>
      <c r="R177" s="800"/>
      <c r="S177" s="803"/>
    </row>
    <row r="178" spans="1:254" s="161" customFormat="1">
      <c r="A178" s="280"/>
      <c r="B178" s="781"/>
      <c r="C178" s="776" t="s">
        <v>2076</v>
      </c>
      <c r="D178" s="796" t="s">
        <v>150</v>
      </c>
      <c r="E178" s="798" t="s">
        <v>300</v>
      </c>
      <c r="F178" s="796"/>
      <c r="G178" s="798" t="s">
        <v>153</v>
      </c>
      <c r="H178" s="796" t="s">
        <v>153</v>
      </c>
      <c r="I178" s="798" t="s">
        <v>154</v>
      </c>
      <c r="J178" s="796" t="s">
        <v>155</v>
      </c>
      <c r="K178" s="798" t="s">
        <v>156</v>
      </c>
      <c r="L178" s="796" t="s">
        <v>301</v>
      </c>
      <c r="M178" s="798" t="s">
        <v>302</v>
      </c>
      <c r="N178" s="794">
        <v>6</v>
      </c>
      <c r="O178" s="794">
        <v>5</v>
      </c>
      <c r="P178" s="794"/>
      <c r="Q178" s="795">
        <v>158.2188895425723</v>
      </c>
      <c r="R178" s="796"/>
      <c r="S178" s="797"/>
    </row>
    <row r="179" spans="1:254" s="161" customFormat="1">
      <c r="A179" s="280"/>
      <c r="B179" s="781"/>
      <c r="C179" s="775"/>
      <c r="D179" s="792"/>
      <c r="E179" s="793"/>
      <c r="F179" s="792"/>
      <c r="G179" s="793"/>
      <c r="H179" s="792"/>
      <c r="I179" s="793"/>
      <c r="J179" s="792"/>
      <c r="K179" s="793"/>
      <c r="L179" s="792"/>
      <c r="M179" s="793"/>
      <c r="N179" s="794"/>
      <c r="O179" s="794"/>
      <c r="P179" s="794"/>
      <c r="Q179" s="795"/>
      <c r="R179" s="796" t="s">
        <v>161</v>
      </c>
      <c r="S179" s="797">
        <v>13038</v>
      </c>
    </row>
    <row r="180" spans="1:254" s="161" customFormat="1">
      <c r="A180" s="280"/>
      <c r="B180" s="781"/>
      <c r="C180" s="775"/>
      <c r="D180" s="792"/>
      <c r="E180" s="799" t="s">
        <v>303</v>
      </c>
      <c r="F180" s="800"/>
      <c r="G180" s="800"/>
      <c r="H180" s="800"/>
      <c r="I180" s="800"/>
      <c r="J180" s="800"/>
      <c r="K180" s="800"/>
      <c r="L180" s="800"/>
      <c r="M180" s="800"/>
      <c r="N180" s="801">
        <v>6</v>
      </c>
      <c r="O180" s="801">
        <v>5</v>
      </c>
      <c r="P180" s="801">
        <v>0</v>
      </c>
      <c r="Q180" s="802">
        <v>158.2188895425723</v>
      </c>
      <c r="R180" s="800"/>
      <c r="S180" s="803"/>
    </row>
    <row r="181" spans="1:254" s="161" customFormat="1">
      <c r="A181" s="280"/>
      <c r="B181" s="781"/>
      <c r="C181" s="785"/>
      <c r="D181" s="796" t="s">
        <v>176</v>
      </c>
      <c r="E181" s="792"/>
      <c r="F181" s="792"/>
      <c r="G181" s="792"/>
      <c r="H181" s="792"/>
      <c r="I181" s="792"/>
      <c r="J181" s="792"/>
      <c r="K181" s="792"/>
      <c r="L181" s="792"/>
      <c r="M181" s="792"/>
      <c r="N181" s="794">
        <v>6</v>
      </c>
      <c r="O181" s="794">
        <v>5</v>
      </c>
      <c r="P181" s="794"/>
      <c r="Q181" s="795">
        <v>158.2188895425723</v>
      </c>
      <c r="R181" s="792"/>
      <c r="S181" s="797"/>
    </row>
    <row r="182" spans="1:254" s="161" customFormat="1">
      <c r="A182" s="280"/>
      <c r="B182" s="782"/>
      <c r="C182" s="786" t="s">
        <v>2077</v>
      </c>
      <c r="D182" s="800"/>
      <c r="E182" s="800"/>
      <c r="F182" s="800"/>
      <c r="G182" s="800"/>
      <c r="H182" s="800"/>
      <c r="I182" s="800"/>
      <c r="J182" s="800"/>
      <c r="K182" s="800"/>
      <c r="L182" s="800"/>
      <c r="M182" s="800"/>
      <c r="N182" s="801">
        <v>6</v>
      </c>
      <c r="O182" s="801">
        <v>5</v>
      </c>
      <c r="P182" s="801"/>
      <c r="Q182" s="802">
        <v>158.2188895425723</v>
      </c>
      <c r="R182" s="800"/>
      <c r="S182" s="803"/>
    </row>
    <row r="183" spans="1:254" s="161" customFormat="1">
      <c r="A183" s="280"/>
      <c r="B183" s="784" t="s">
        <v>326</v>
      </c>
      <c r="C183" s="779"/>
      <c r="D183" s="804"/>
      <c r="E183" s="804"/>
      <c r="F183" s="804"/>
      <c r="G183" s="804"/>
      <c r="H183" s="804"/>
      <c r="I183" s="804"/>
      <c r="J183" s="804"/>
      <c r="K183" s="804"/>
      <c r="L183" s="804"/>
      <c r="M183" s="804"/>
      <c r="N183" s="805">
        <v>13.916000000000002</v>
      </c>
      <c r="O183" s="805">
        <v>12.524000000000001</v>
      </c>
      <c r="P183" s="805"/>
      <c r="Q183" s="806">
        <v>46362.13688954254</v>
      </c>
      <c r="R183" s="804"/>
      <c r="S183" s="807"/>
    </row>
    <row r="184" spans="1:254" s="161" customFormat="1">
      <c r="A184" s="280"/>
      <c r="B184" s="783" t="s">
        <v>2</v>
      </c>
      <c r="C184" s="776" t="s">
        <v>350</v>
      </c>
      <c r="D184" s="796" t="s">
        <v>150</v>
      </c>
      <c r="E184" s="798" t="s">
        <v>353</v>
      </c>
      <c r="F184" s="796" t="s">
        <v>356</v>
      </c>
      <c r="G184" s="798" t="s">
        <v>357</v>
      </c>
      <c r="H184" s="796" t="s">
        <v>357</v>
      </c>
      <c r="I184" s="798" t="s">
        <v>159</v>
      </c>
      <c r="J184" s="796" t="s">
        <v>223</v>
      </c>
      <c r="K184" s="798" t="s">
        <v>156</v>
      </c>
      <c r="L184" s="796" t="s">
        <v>355</v>
      </c>
      <c r="M184" s="798" t="s">
        <v>355</v>
      </c>
      <c r="N184" s="794">
        <v>20.350000000000005</v>
      </c>
      <c r="O184" s="794">
        <v>16.696999999999999</v>
      </c>
      <c r="P184" s="794"/>
      <c r="Q184" s="795">
        <v>60.465000000000003</v>
      </c>
      <c r="R184" s="796"/>
      <c r="S184" s="797"/>
    </row>
    <row r="185" spans="1:254" s="161" customFormat="1">
      <c r="A185" s="280"/>
      <c r="B185" s="781"/>
      <c r="C185" s="775"/>
      <c r="D185" s="792"/>
      <c r="E185" s="793"/>
      <c r="F185" s="792"/>
      <c r="G185" s="793"/>
      <c r="H185" s="792"/>
      <c r="I185" s="793"/>
      <c r="J185" s="792"/>
      <c r="K185" s="793"/>
      <c r="L185" s="792"/>
      <c r="M185" s="793"/>
      <c r="N185" s="794"/>
      <c r="O185" s="794"/>
      <c r="P185" s="794"/>
      <c r="Q185" s="795"/>
      <c r="R185" s="796" t="s">
        <v>161</v>
      </c>
      <c r="S185" s="797">
        <v>8569</v>
      </c>
    </row>
    <row r="186" spans="1:254" s="161" customFormat="1">
      <c r="A186" s="280"/>
      <c r="B186" s="781"/>
      <c r="C186" s="775"/>
      <c r="D186" s="792"/>
      <c r="E186" s="793"/>
      <c r="F186" s="796" t="s">
        <v>246</v>
      </c>
      <c r="G186" s="798" t="s">
        <v>153</v>
      </c>
      <c r="H186" s="796" t="s">
        <v>153</v>
      </c>
      <c r="I186" s="798" t="s">
        <v>159</v>
      </c>
      <c r="J186" s="796" t="s">
        <v>223</v>
      </c>
      <c r="K186" s="798" t="s">
        <v>156</v>
      </c>
      <c r="L186" s="796" t="s">
        <v>355</v>
      </c>
      <c r="M186" s="798" t="s">
        <v>355</v>
      </c>
      <c r="N186" s="794">
        <v>5.2300000000000013</v>
      </c>
      <c r="O186" s="794">
        <v>5.1310000000000002</v>
      </c>
      <c r="P186" s="794"/>
      <c r="Q186" s="795">
        <v>401.15200000000004</v>
      </c>
      <c r="R186" s="796"/>
      <c r="S186" s="797"/>
    </row>
    <row r="187" spans="1:254" s="161" customFormat="1" ht="14.25">
      <c r="A187" s="281"/>
      <c r="B187" s="781"/>
      <c r="C187" s="775"/>
      <c r="D187" s="792"/>
      <c r="E187" s="793"/>
      <c r="F187" s="792"/>
      <c r="G187" s="793"/>
      <c r="H187" s="792"/>
      <c r="I187" s="793"/>
      <c r="J187" s="792"/>
      <c r="K187" s="793"/>
      <c r="L187" s="792"/>
      <c r="M187" s="793"/>
      <c r="N187" s="794"/>
      <c r="O187" s="794"/>
      <c r="P187" s="794"/>
      <c r="Q187" s="795"/>
      <c r="R187" s="796" t="s">
        <v>358</v>
      </c>
      <c r="S187" s="797">
        <v>13884</v>
      </c>
      <c r="T187" s="234"/>
      <c r="U187" s="234"/>
      <c r="V187" s="234"/>
      <c r="W187" s="234"/>
      <c r="X187" s="234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234"/>
      <c r="AJ187" s="234"/>
      <c r="AK187" s="234"/>
      <c r="AL187" s="234"/>
      <c r="AM187" s="234"/>
      <c r="AN187" s="234"/>
      <c r="AO187" s="234"/>
      <c r="AP187" s="234"/>
      <c r="AQ187" s="234"/>
      <c r="AR187" s="234"/>
      <c r="AS187" s="234"/>
      <c r="AT187" s="234"/>
      <c r="AU187" s="234"/>
      <c r="AV187" s="234"/>
      <c r="AW187" s="234"/>
      <c r="AX187" s="234"/>
      <c r="AY187" s="234"/>
      <c r="AZ187" s="234"/>
      <c r="BA187" s="234"/>
      <c r="BB187" s="234"/>
      <c r="BC187" s="234"/>
      <c r="BD187" s="234"/>
      <c r="BE187" s="234"/>
      <c r="BF187" s="234"/>
      <c r="BG187" s="234"/>
      <c r="BH187" s="234"/>
      <c r="BI187" s="234"/>
      <c r="BJ187" s="234"/>
      <c r="BK187" s="234"/>
      <c r="BL187" s="234"/>
      <c r="BM187" s="234"/>
      <c r="BN187" s="234"/>
      <c r="BO187" s="234"/>
      <c r="BP187" s="234"/>
      <c r="BQ187" s="234"/>
      <c r="BR187" s="234"/>
      <c r="BS187" s="234"/>
      <c r="BT187" s="234"/>
      <c r="BU187" s="234"/>
      <c r="BV187" s="234"/>
      <c r="BW187" s="234"/>
      <c r="BX187" s="234"/>
      <c r="BY187" s="234"/>
      <c r="BZ187" s="234"/>
      <c r="CA187" s="234"/>
      <c r="CB187" s="234"/>
      <c r="CC187" s="234"/>
      <c r="CD187" s="234"/>
      <c r="CE187" s="234"/>
      <c r="CF187" s="234"/>
      <c r="CG187" s="234"/>
      <c r="CH187" s="234"/>
      <c r="CI187" s="234"/>
      <c r="CJ187" s="234"/>
      <c r="CK187" s="234"/>
      <c r="CL187" s="234"/>
      <c r="CM187" s="234"/>
      <c r="CN187" s="234"/>
      <c r="CO187" s="234"/>
      <c r="CP187" s="234"/>
      <c r="CQ187" s="234"/>
      <c r="CR187" s="234"/>
      <c r="CS187" s="234"/>
      <c r="CT187" s="234"/>
      <c r="CU187" s="234"/>
      <c r="CV187" s="234"/>
      <c r="CW187" s="234"/>
      <c r="CX187" s="234"/>
      <c r="CY187" s="234"/>
      <c r="CZ187" s="234"/>
      <c r="DA187" s="234"/>
      <c r="DB187" s="234"/>
      <c r="DC187" s="234"/>
      <c r="DD187" s="234"/>
      <c r="DE187" s="234"/>
      <c r="DF187" s="234"/>
      <c r="DG187" s="234"/>
      <c r="DH187" s="234"/>
      <c r="DI187" s="234"/>
      <c r="DJ187" s="234"/>
      <c r="DK187" s="234"/>
      <c r="DL187" s="234"/>
      <c r="DM187" s="234"/>
      <c r="DN187" s="234"/>
      <c r="DO187" s="234"/>
      <c r="DP187" s="234"/>
      <c r="DQ187" s="234"/>
      <c r="DR187" s="234"/>
      <c r="DS187" s="234"/>
      <c r="DT187" s="234"/>
      <c r="DU187" s="234"/>
      <c r="DV187" s="234"/>
      <c r="DW187" s="234"/>
      <c r="DX187" s="234"/>
      <c r="DY187" s="234"/>
      <c r="DZ187" s="234"/>
      <c r="EA187" s="234"/>
      <c r="EB187" s="234"/>
      <c r="EC187" s="234"/>
      <c r="ED187" s="234"/>
      <c r="EE187" s="234"/>
      <c r="EF187" s="234"/>
      <c r="EG187" s="234"/>
      <c r="EH187" s="234"/>
      <c r="EI187" s="234"/>
      <c r="EJ187" s="234"/>
      <c r="EK187" s="234"/>
      <c r="EL187" s="234"/>
      <c r="EM187" s="234"/>
      <c r="EN187" s="234"/>
      <c r="EO187" s="234"/>
      <c r="EP187" s="234"/>
      <c r="EQ187" s="234"/>
      <c r="ER187" s="234"/>
      <c r="ES187" s="234"/>
      <c r="ET187" s="234"/>
      <c r="EU187" s="234"/>
      <c r="EV187" s="234"/>
      <c r="EW187" s="234"/>
      <c r="EX187" s="234"/>
      <c r="EY187" s="234"/>
      <c r="EZ187" s="234"/>
      <c r="FA187" s="234"/>
      <c r="FB187" s="234"/>
      <c r="FC187" s="234"/>
      <c r="FD187" s="234"/>
      <c r="FE187" s="234"/>
      <c r="FF187" s="234"/>
      <c r="FG187" s="234"/>
      <c r="FH187" s="234"/>
      <c r="FI187" s="234"/>
      <c r="FJ187" s="234"/>
      <c r="FK187" s="234"/>
      <c r="FL187" s="234"/>
      <c r="FM187" s="234"/>
      <c r="FN187" s="234"/>
      <c r="FO187" s="234"/>
      <c r="FP187" s="234"/>
      <c r="FQ187" s="234"/>
      <c r="FR187" s="234"/>
      <c r="FS187" s="234"/>
      <c r="FT187" s="234"/>
      <c r="FU187" s="234"/>
      <c r="FV187" s="234"/>
      <c r="FW187" s="234"/>
      <c r="FX187" s="234"/>
      <c r="FY187" s="234"/>
      <c r="FZ187" s="234"/>
      <c r="GA187" s="234"/>
      <c r="GB187" s="234"/>
      <c r="GC187" s="234"/>
      <c r="GD187" s="234"/>
      <c r="GE187" s="234"/>
      <c r="GF187" s="234"/>
      <c r="GG187" s="234"/>
      <c r="GH187" s="234"/>
      <c r="GI187" s="234"/>
      <c r="GJ187" s="234"/>
      <c r="GK187" s="234"/>
      <c r="GL187" s="234"/>
      <c r="GM187" s="234"/>
      <c r="GN187" s="234"/>
      <c r="GO187" s="234"/>
      <c r="GP187" s="234"/>
      <c r="GQ187" s="234"/>
      <c r="GR187" s="234"/>
      <c r="GS187" s="234"/>
      <c r="GT187" s="234"/>
      <c r="GU187" s="234"/>
      <c r="GV187" s="234"/>
      <c r="GW187" s="234"/>
      <c r="GX187" s="234"/>
      <c r="GY187" s="234"/>
      <c r="GZ187" s="234"/>
      <c r="HA187" s="234"/>
      <c r="HB187" s="234"/>
      <c r="HC187" s="234"/>
      <c r="HD187" s="234"/>
      <c r="HE187" s="234"/>
      <c r="HF187" s="234"/>
      <c r="HG187" s="234"/>
      <c r="HH187" s="234"/>
      <c r="HI187" s="234"/>
      <c r="HJ187" s="234"/>
      <c r="HK187" s="234"/>
      <c r="HL187" s="234"/>
      <c r="HM187" s="234"/>
      <c r="HN187" s="234"/>
      <c r="HO187" s="234"/>
      <c r="HP187" s="234"/>
      <c r="HQ187" s="234"/>
      <c r="HR187" s="234"/>
      <c r="HS187" s="234"/>
      <c r="HT187" s="234"/>
      <c r="HU187" s="234"/>
      <c r="HV187" s="234"/>
      <c r="HW187" s="234"/>
      <c r="HX187" s="234"/>
      <c r="HY187" s="234"/>
      <c r="HZ187" s="234"/>
      <c r="IA187" s="234"/>
      <c r="IB187" s="234"/>
      <c r="IC187" s="234"/>
      <c r="ID187" s="234"/>
      <c r="IE187" s="234"/>
      <c r="IF187" s="234"/>
      <c r="IG187" s="234"/>
      <c r="IH187" s="234"/>
      <c r="II187" s="234"/>
      <c r="IJ187" s="234"/>
      <c r="IK187" s="234"/>
      <c r="IL187" s="234"/>
      <c r="IM187" s="234"/>
      <c r="IN187" s="234"/>
      <c r="IO187" s="234"/>
      <c r="IP187" s="234"/>
      <c r="IQ187" s="234"/>
      <c r="IR187" s="234"/>
      <c r="IS187" s="234"/>
      <c r="IT187" s="234"/>
    </row>
    <row r="188" spans="1:254" s="161" customFormat="1">
      <c r="A188" s="280"/>
      <c r="B188" s="781"/>
      <c r="C188" s="775"/>
      <c r="D188" s="792"/>
      <c r="E188" s="793"/>
      <c r="F188" s="792"/>
      <c r="G188" s="793"/>
      <c r="H188" s="792"/>
      <c r="I188" s="793"/>
      <c r="J188" s="792"/>
      <c r="K188" s="793"/>
      <c r="L188" s="792"/>
      <c r="M188" s="793"/>
      <c r="N188" s="794"/>
      <c r="O188" s="794"/>
      <c r="P188" s="794"/>
      <c r="Q188" s="795"/>
      <c r="R188" s="796" t="s">
        <v>161</v>
      </c>
      <c r="S188" s="797">
        <v>12627</v>
      </c>
    </row>
    <row r="189" spans="1:254" s="161" customFormat="1">
      <c r="A189" s="280"/>
      <c r="B189" s="781"/>
      <c r="C189" s="775"/>
      <c r="D189" s="792"/>
      <c r="E189" s="793"/>
      <c r="F189" s="796" t="s">
        <v>247</v>
      </c>
      <c r="G189" s="798" t="s">
        <v>153</v>
      </c>
      <c r="H189" s="796" t="s">
        <v>153</v>
      </c>
      <c r="I189" s="798" t="s">
        <v>159</v>
      </c>
      <c r="J189" s="796" t="s">
        <v>223</v>
      </c>
      <c r="K189" s="798" t="s">
        <v>156</v>
      </c>
      <c r="L189" s="796" t="s">
        <v>355</v>
      </c>
      <c r="M189" s="798" t="s">
        <v>355</v>
      </c>
      <c r="N189" s="794">
        <v>5.2300000000000013</v>
      </c>
      <c r="O189" s="794">
        <v>5.2300000000000013</v>
      </c>
      <c r="P189" s="794"/>
      <c r="Q189" s="795">
        <v>377.52699999999999</v>
      </c>
      <c r="R189" s="796"/>
      <c r="S189" s="797"/>
    </row>
    <row r="190" spans="1:254" s="161" customFormat="1">
      <c r="A190" s="280"/>
      <c r="B190" s="781"/>
      <c r="C190" s="775"/>
      <c r="D190" s="792"/>
      <c r="E190" s="793"/>
      <c r="F190" s="792"/>
      <c r="G190" s="793"/>
      <c r="H190" s="792"/>
      <c r="I190" s="793"/>
      <c r="J190" s="792"/>
      <c r="K190" s="793"/>
      <c r="L190" s="792"/>
      <c r="M190" s="793"/>
      <c r="N190" s="794"/>
      <c r="O190" s="794"/>
      <c r="P190" s="794"/>
      <c r="Q190" s="795"/>
      <c r="R190" s="796" t="s">
        <v>358</v>
      </c>
      <c r="S190" s="797">
        <v>13371</v>
      </c>
    </row>
    <row r="191" spans="1:254" s="161" customFormat="1">
      <c r="A191" s="280"/>
      <c r="B191" s="781"/>
      <c r="C191" s="775"/>
      <c r="D191" s="792"/>
      <c r="E191" s="793"/>
      <c r="F191" s="792"/>
      <c r="G191" s="793"/>
      <c r="H191" s="792"/>
      <c r="I191" s="793"/>
      <c r="J191" s="792"/>
      <c r="K191" s="793"/>
      <c r="L191" s="792"/>
      <c r="M191" s="793"/>
      <c r="N191" s="794"/>
      <c r="O191" s="794"/>
      <c r="P191" s="794"/>
      <c r="Q191" s="795"/>
      <c r="R191" s="796" t="s">
        <v>161</v>
      </c>
      <c r="S191" s="797">
        <v>12161</v>
      </c>
    </row>
    <row r="192" spans="1:254" s="161" customFormat="1">
      <c r="A192" s="280"/>
      <c r="B192" s="781"/>
      <c r="C192" s="775"/>
      <c r="D192" s="792"/>
      <c r="E192" s="799" t="s">
        <v>359</v>
      </c>
      <c r="F192" s="800"/>
      <c r="G192" s="800"/>
      <c r="H192" s="800"/>
      <c r="I192" s="800"/>
      <c r="J192" s="800"/>
      <c r="K192" s="800"/>
      <c r="L192" s="800"/>
      <c r="M192" s="800"/>
      <c r="N192" s="801">
        <v>30.809999999999977</v>
      </c>
      <c r="O192" s="801">
        <v>27.057999999999979</v>
      </c>
      <c r="P192" s="801">
        <v>12.257</v>
      </c>
      <c r="Q192" s="802">
        <v>839.14400000000012</v>
      </c>
      <c r="R192" s="800"/>
      <c r="S192" s="803"/>
    </row>
    <row r="193" spans="1:19" s="161" customFormat="1">
      <c r="A193" s="280"/>
      <c r="B193" s="781"/>
      <c r="C193" s="775"/>
      <c r="D193" s="792"/>
      <c r="E193" s="798" t="s">
        <v>396</v>
      </c>
      <c r="F193" s="796" t="s">
        <v>225</v>
      </c>
      <c r="G193" s="798" t="s">
        <v>153</v>
      </c>
      <c r="H193" s="796" t="s">
        <v>153</v>
      </c>
      <c r="I193" s="798" t="s">
        <v>159</v>
      </c>
      <c r="J193" s="796" t="s">
        <v>223</v>
      </c>
      <c r="K193" s="798" t="s">
        <v>156</v>
      </c>
      <c r="L193" s="796" t="s">
        <v>351</v>
      </c>
      <c r="M193" s="798" t="s">
        <v>352</v>
      </c>
      <c r="N193" s="794">
        <v>10.57</v>
      </c>
      <c r="O193" s="794">
        <v>10.57</v>
      </c>
      <c r="P193" s="794"/>
      <c r="Q193" s="795">
        <v>0</v>
      </c>
      <c r="R193" s="796"/>
      <c r="S193" s="797"/>
    </row>
    <row r="194" spans="1:19" s="161" customFormat="1">
      <c r="A194" s="280"/>
      <c r="B194" s="781"/>
      <c r="C194" s="775"/>
      <c r="D194" s="792"/>
      <c r="E194" s="793"/>
      <c r="F194" s="796" t="s">
        <v>228</v>
      </c>
      <c r="G194" s="798" t="s">
        <v>153</v>
      </c>
      <c r="H194" s="796" t="s">
        <v>153</v>
      </c>
      <c r="I194" s="798" t="s">
        <v>159</v>
      </c>
      <c r="J194" s="796" t="s">
        <v>223</v>
      </c>
      <c r="K194" s="798" t="s">
        <v>156</v>
      </c>
      <c r="L194" s="796" t="s">
        <v>351</v>
      </c>
      <c r="M194" s="798" t="s">
        <v>352</v>
      </c>
      <c r="N194" s="794">
        <v>10.57</v>
      </c>
      <c r="O194" s="794">
        <v>10.57</v>
      </c>
      <c r="P194" s="794"/>
      <c r="Q194" s="795">
        <v>290.90500000000003</v>
      </c>
      <c r="R194" s="796"/>
      <c r="S194" s="797"/>
    </row>
    <row r="195" spans="1:19" s="161" customFormat="1">
      <c r="A195" s="280"/>
      <c r="B195" s="781"/>
      <c r="C195" s="775"/>
      <c r="D195" s="792"/>
      <c r="E195" s="793"/>
      <c r="F195" s="792"/>
      <c r="G195" s="793"/>
      <c r="H195" s="792"/>
      <c r="I195" s="793"/>
      <c r="J195" s="792"/>
      <c r="K195" s="793"/>
      <c r="L195" s="792"/>
      <c r="M195" s="793"/>
      <c r="N195" s="794"/>
      <c r="O195" s="794"/>
      <c r="P195" s="794"/>
      <c r="Q195" s="795"/>
      <c r="R195" s="796" t="s">
        <v>161</v>
      </c>
      <c r="S195" s="797">
        <v>20941</v>
      </c>
    </row>
    <row r="196" spans="1:19" s="161" customFormat="1">
      <c r="A196" s="280"/>
      <c r="B196" s="781"/>
      <c r="C196" s="775"/>
      <c r="D196" s="792"/>
      <c r="E196" s="793"/>
      <c r="F196" s="796" t="s">
        <v>229</v>
      </c>
      <c r="G196" s="798" t="s">
        <v>153</v>
      </c>
      <c r="H196" s="796" t="s">
        <v>153</v>
      </c>
      <c r="I196" s="798" t="s">
        <v>159</v>
      </c>
      <c r="J196" s="796" t="s">
        <v>223</v>
      </c>
      <c r="K196" s="798" t="s">
        <v>156</v>
      </c>
      <c r="L196" s="796" t="s">
        <v>351</v>
      </c>
      <c r="M196" s="798" t="s">
        <v>352</v>
      </c>
      <c r="N196" s="794">
        <v>10.570000000000002</v>
      </c>
      <c r="O196" s="794">
        <v>10.570000000000002</v>
      </c>
      <c r="P196" s="794"/>
      <c r="Q196" s="795">
        <v>260.56100000000004</v>
      </c>
      <c r="R196" s="796"/>
      <c r="S196" s="797"/>
    </row>
    <row r="197" spans="1:19" s="161" customFormat="1">
      <c r="A197" s="280"/>
      <c r="B197" s="781"/>
      <c r="C197" s="775"/>
      <c r="D197" s="792"/>
      <c r="E197" s="793"/>
      <c r="F197" s="792"/>
      <c r="G197" s="793"/>
      <c r="H197" s="792"/>
      <c r="I197" s="793"/>
      <c r="J197" s="792"/>
      <c r="K197" s="793"/>
      <c r="L197" s="792"/>
      <c r="M197" s="793"/>
      <c r="N197" s="794"/>
      <c r="O197" s="794"/>
      <c r="P197" s="794"/>
      <c r="Q197" s="795"/>
      <c r="R197" s="796" t="s">
        <v>161</v>
      </c>
      <c r="S197" s="797">
        <v>18361</v>
      </c>
    </row>
    <row r="198" spans="1:19" s="161" customFormat="1">
      <c r="A198" s="280"/>
      <c r="B198" s="781"/>
      <c r="C198" s="775"/>
      <c r="D198" s="792"/>
      <c r="E198" s="799" t="s">
        <v>397</v>
      </c>
      <c r="F198" s="800"/>
      <c r="G198" s="800"/>
      <c r="H198" s="800"/>
      <c r="I198" s="800"/>
      <c r="J198" s="800"/>
      <c r="K198" s="800"/>
      <c r="L198" s="800"/>
      <c r="M198" s="800"/>
      <c r="N198" s="801">
        <v>31.709999999999983</v>
      </c>
      <c r="O198" s="801">
        <v>31.709999999999983</v>
      </c>
      <c r="P198" s="801">
        <v>16.959</v>
      </c>
      <c r="Q198" s="802">
        <v>551.46599999999989</v>
      </c>
      <c r="R198" s="800"/>
      <c r="S198" s="803"/>
    </row>
    <row r="199" spans="1:19" s="161" customFormat="1">
      <c r="A199" s="280"/>
      <c r="B199" s="781"/>
      <c r="C199" s="775"/>
      <c r="D199" s="796" t="s">
        <v>176</v>
      </c>
      <c r="E199" s="792"/>
      <c r="F199" s="792"/>
      <c r="G199" s="792"/>
      <c r="H199" s="792"/>
      <c r="I199" s="792"/>
      <c r="J199" s="792"/>
      <c r="K199" s="792"/>
      <c r="L199" s="792"/>
      <c r="M199" s="792"/>
      <c r="N199" s="794">
        <v>62.520000000000039</v>
      </c>
      <c r="O199" s="794">
        <v>58.768000000000029</v>
      </c>
      <c r="P199" s="794"/>
      <c r="Q199" s="795">
        <v>1390.61</v>
      </c>
      <c r="R199" s="792"/>
      <c r="S199" s="797"/>
    </row>
    <row r="200" spans="1:19" s="161" customFormat="1">
      <c r="A200" s="280"/>
      <c r="B200" s="781"/>
      <c r="C200" s="775"/>
      <c r="D200" s="796" t="s">
        <v>177</v>
      </c>
      <c r="E200" s="798" t="s">
        <v>1711</v>
      </c>
      <c r="F200" s="796" t="s">
        <v>192</v>
      </c>
      <c r="G200" s="798" t="s">
        <v>179</v>
      </c>
      <c r="H200" s="796" t="s">
        <v>179</v>
      </c>
      <c r="I200" s="798" t="s">
        <v>159</v>
      </c>
      <c r="J200" s="796" t="s">
        <v>223</v>
      </c>
      <c r="K200" s="798" t="s">
        <v>156</v>
      </c>
      <c r="L200" s="796" t="s">
        <v>355</v>
      </c>
      <c r="M200" s="798" t="s">
        <v>360</v>
      </c>
      <c r="N200" s="794">
        <v>0.88000000000000023</v>
      </c>
      <c r="O200" s="794">
        <v>0.86800000000000022</v>
      </c>
      <c r="P200" s="794"/>
      <c r="Q200" s="795">
        <v>7221.2820000000002</v>
      </c>
      <c r="R200" s="796"/>
      <c r="S200" s="797"/>
    </row>
    <row r="201" spans="1:19" s="161" customFormat="1">
      <c r="A201" s="280"/>
      <c r="B201" s="781"/>
      <c r="C201" s="775"/>
      <c r="D201" s="792"/>
      <c r="E201" s="793"/>
      <c r="F201" s="796" t="s">
        <v>193</v>
      </c>
      <c r="G201" s="798" t="s">
        <v>179</v>
      </c>
      <c r="H201" s="796" t="s">
        <v>179</v>
      </c>
      <c r="I201" s="798" t="s">
        <v>159</v>
      </c>
      <c r="J201" s="796" t="s">
        <v>223</v>
      </c>
      <c r="K201" s="798" t="s">
        <v>156</v>
      </c>
      <c r="L201" s="796" t="s">
        <v>355</v>
      </c>
      <c r="M201" s="798" t="s">
        <v>360</v>
      </c>
      <c r="N201" s="794">
        <v>0.88000000000000023</v>
      </c>
      <c r="O201" s="794">
        <v>0.86</v>
      </c>
      <c r="P201" s="794"/>
      <c r="Q201" s="795">
        <v>6773.3780000000015</v>
      </c>
      <c r="R201" s="796"/>
      <c r="S201" s="797"/>
    </row>
    <row r="202" spans="1:19" s="161" customFormat="1">
      <c r="A202" s="280"/>
      <c r="B202" s="781"/>
      <c r="C202" s="775"/>
      <c r="D202" s="792"/>
      <c r="E202" s="799" t="s">
        <v>1712</v>
      </c>
      <c r="F202" s="800"/>
      <c r="G202" s="800"/>
      <c r="H202" s="800"/>
      <c r="I202" s="800"/>
      <c r="J202" s="800"/>
      <c r="K202" s="800"/>
      <c r="L202" s="800"/>
      <c r="M202" s="800"/>
      <c r="N202" s="801">
        <v>1.7599999999999993</v>
      </c>
      <c r="O202" s="801">
        <v>1.7280000000000013</v>
      </c>
      <c r="P202" s="801">
        <v>1.8580000000000001</v>
      </c>
      <c r="Q202" s="802">
        <v>13994.660000000002</v>
      </c>
      <c r="R202" s="800"/>
      <c r="S202" s="803"/>
    </row>
    <row r="203" spans="1:19" s="161" customFormat="1">
      <c r="A203" s="280"/>
      <c r="B203" s="781"/>
      <c r="C203" s="775"/>
      <c r="D203" s="792"/>
      <c r="E203" s="798" t="s">
        <v>1713</v>
      </c>
      <c r="F203" s="796" t="s">
        <v>192</v>
      </c>
      <c r="G203" s="798" t="s">
        <v>179</v>
      </c>
      <c r="H203" s="796" t="s">
        <v>179</v>
      </c>
      <c r="I203" s="798" t="s">
        <v>159</v>
      </c>
      <c r="J203" s="796" t="s">
        <v>223</v>
      </c>
      <c r="K203" s="798" t="s">
        <v>156</v>
      </c>
      <c r="L203" s="796" t="s">
        <v>355</v>
      </c>
      <c r="M203" s="798" t="s">
        <v>360</v>
      </c>
      <c r="N203" s="794">
        <v>0.26</v>
      </c>
      <c r="O203" s="794">
        <v>0.19000000000000003</v>
      </c>
      <c r="P203" s="794"/>
      <c r="Q203" s="795">
        <v>1612.8240000000001</v>
      </c>
      <c r="R203" s="796"/>
      <c r="S203" s="797"/>
    </row>
    <row r="204" spans="1:19" s="161" customFormat="1">
      <c r="A204" s="280"/>
      <c r="B204" s="781"/>
      <c r="C204" s="775"/>
      <c r="D204" s="792"/>
      <c r="E204" s="793"/>
      <c r="F204" s="796" t="s">
        <v>193</v>
      </c>
      <c r="G204" s="798" t="s">
        <v>179</v>
      </c>
      <c r="H204" s="796" t="s">
        <v>179</v>
      </c>
      <c r="I204" s="798" t="s">
        <v>159</v>
      </c>
      <c r="J204" s="796" t="s">
        <v>223</v>
      </c>
      <c r="K204" s="798" t="s">
        <v>156</v>
      </c>
      <c r="L204" s="796" t="s">
        <v>355</v>
      </c>
      <c r="M204" s="798" t="s">
        <v>360</v>
      </c>
      <c r="N204" s="794">
        <v>0.26</v>
      </c>
      <c r="O204" s="794">
        <v>0.19000000000000003</v>
      </c>
      <c r="P204" s="794"/>
      <c r="Q204" s="795">
        <v>1613.7650000000001</v>
      </c>
      <c r="R204" s="796"/>
      <c r="S204" s="797"/>
    </row>
    <row r="205" spans="1:19" s="161" customFormat="1">
      <c r="A205" s="280"/>
      <c r="B205" s="781"/>
      <c r="C205" s="775"/>
      <c r="D205" s="792"/>
      <c r="E205" s="793"/>
      <c r="F205" s="796" t="s">
        <v>238</v>
      </c>
      <c r="G205" s="798" t="s">
        <v>179</v>
      </c>
      <c r="H205" s="796" t="s">
        <v>179</v>
      </c>
      <c r="I205" s="798" t="s">
        <v>159</v>
      </c>
      <c r="J205" s="796" t="s">
        <v>223</v>
      </c>
      <c r="K205" s="798" t="s">
        <v>156</v>
      </c>
      <c r="L205" s="796" t="s">
        <v>355</v>
      </c>
      <c r="M205" s="798" t="s">
        <v>360</v>
      </c>
      <c r="N205" s="794">
        <v>0.26</v>
      </c>
      <c r="O205" s="794">
        <v>0.22000000000000006</v>
      </c>
      <c r="P205" s="794"/>
      <c r="Q205" s="795">
        <v>1737.9820000000002</v>
      </c>
      <c r="R205" s="796"/>
      <c r="S205" s="797"/>
    </row>
    <row r="206" spans="1:19" s="161" customFormat="1">
      <c r="A206" s="280"/>
      <c r="B206" s="781"/>
      <c r="C206" s="775"/>
      <c r="D206" s="792"/>
      <c r="E206" s="799" t="s">
        <v>1714</v>
      </c>
      <c r="F206" s="800"/>
      <c r="G206" s="800"/>
      <c r="H206" s="800"/>
      <c r="I206" s="800"/>
      <c r="J206" s="800"/>
      <c r="K206" s="800"/>
      <c r="L206" s="800"/>
      <c r="M206" s="800"/>
      <c r="N206" s="801">
        <v>0.78000000000000069</v>
      </c>
      <c r="O206" s="801">
        <v>0.59999999999999964</v>
      </c>
      <c r="P206" s="801">
        <v>0.625</v>
      </c>
      <c r="Q206" s="802">
        <v>4964.5710000000017</v>
      </c>
      <c r="R206" s="800"/>
      <c r="S206" s="803"/>
    </row>
    <row r="207" spans="1:19" s="161" customFormat="1">
      <c r="A207" s="280"/>
      <c r="B207" s="781"/>
      <c r="C207" s="775"/>
      <c r="D207" s="792"/>
      <c r="E207" s="798" t="s">
        <v>1715</v>
      </c>
      <c r="F207" s="796" t="s">
        <v>192</v>
      </c>
      <c r="G207" s="798" t="s">
        <v>179</v>
      </c>
      <c r="H207" s="796" t="s">
        <v>179</v>
      </c>
      <c r="I207" s="798" t="s">
        <v>159</v>
      </c>
      <c r="J207" s="796" t="s">
        <v>223</v>
      </c>
      <c r="K207" s="798" t="s">
        <v>156</v>
      </c>
      <c r="L207" s="796" t="s">
        <v>355</v>
      </c>
      <c r="M207" s="798" t="s">
        <v>360</v>
      </c>
      <c r="N207" s="794">
        <v>2.3199999999999998</v>
      </c>
      <c r="O207" s="794">
        <v>2.2449999999999997</v>
      </c>
      <c r="P207" s="794"/>
      <c r="Q207" s="795">
        <v>19339.699000000001</v>
      </c>
      <c r="R207" s="796"/>
      <c r="S207" s="797"/>
    </row>
    <row r="208" spans="1:19" s="161" customFormat="1">
      <c r="A208" s="280"/>
      <c r="B208" s="781"/>
      <c r="C208" s="775"/>
      <c r="D208" s="792"/>
      <c r="E208" s="793"/>
      <c r="F208" s="796" t="s">
        <v>193</v>
      </c>
      <c r="G208" s="798" t="s">
        <v>179</v>
      </c>
      <c r="H208" s="796" t="s">
        <v>179</v>
      </c>
      <c r="I208" s="798" t="s">
        <v>159</v>
      </c>
      <c r="J208" s="796" t="s">
        <v>223</v>
      </c>
      <c r="K208" s="798" t="s">
        <v>156</v>
      </c>
      <c r="L208" s="796" t="s">
        <v>355</v>
      </c>
      <c r="M208" s="798" t="s">
        <v>360</v>
      </c>
      <c r="N208" s="794">
        <v>2.3199999999999998</v>
      </c>
      <c r="O208" s="794">
        <v>2.3199999999999998</v>
      </c>
      <c r="P208" s="794"/>
      <c r="Q208" s="795">
        <v>20065.996999999999</v>
      </c>
      <c r="R208" s="796"/>
      <c r="S208" s="797"/>
    </row>
    <row r="209" spans="1:19" s="161" customFormat="1">
      <c r="A209" s="280"/>
      <c r="B209" s="781"/>
      <c r="C209" s="775"/>
      <c r="D209" s="792"/>
      <c r="E209" s="799" t="s">
        <v>1716</v>
      </c>
      <c r="F209" s="800"/>
      <c r="G209" s="800"/>
      <c r="H209" s="800"/>
      <c r="I209" s="800"/>
      <c r="J209" s="800"/>
      <c r="K209" s="800"/>
      <c r="L209" s="800"/>
      <c r="M209" s="800"/>
      <c r="N209" s="801">
        <v>4.6399999999999997</v>
      </c>
      <c r="O209" s="801">
        <v>4.5649999999999995</v>
      </c>
      <c r="P209" s="801">
        <v>4.9850000000000003</v>
      </c>
      <c r="Q209" s="802">
        <v>39405.696000000011</v>
      </c>
      <c r="R209" s="800"/>
      <c r="S209" s="803"/>
    </row>
    <row r="210" spans="1:19" s="161" customFormat="1">
      <c r="A210" s="280"/>
      <c r="B210" s="781"/>
      <c r="C210" s="775"/>
      <c r="D210" s="792"/>
      <c r="E210" s="798" t="s">
        <v>1717</v>
      </c>
      <c r="F210" s="796" t="s">
        <v>192</v>
      </c>
      <c r="G210" s="798" t="s">
        <v>179</v>
      </c>
      <c r="H210" s="796" t="s">
        <v>179</v>
      </c>
      <c r="I210" s="798" t="s">
        <v>159</v>
      </c>
      <c r="J210" s="796" t="s">
        <v>223</v>
      </c>
      <c r="K210" s="798" t="s">
        <v>156</v>
      </c>
      <c r="L210" s="796" t="s">
        <v>355</v>
      </c>
      <c r="M210" s="798" t="s">
        <v>360</v>
      </c>
      <c r="N210" s="794">
        <v>5.200000000000002</v>
      </c>
      <c r="O210" s="794">
        <v>5.0410000000000004</v>
      </c>
      <c r="P210" s="794"/>
      <c r="Q210" s="795">
        <v>34901.408000000003</v>
      </c>
      <c r="R210" s="796"/>
      <c r="S210" s="797"/>
    </row>
    <row r="211" spans="1:19" s="161" customFormat="1">
      <c r="A211" s="280"/>
      <c r="B211" s="781"/>
      <c r="C211" s="775"/>
      <c r="D211" s="792"/>
      <c r="E211" s="793"/>
      <c r="F211" s="796" t="s">
        <v>193</v>
      </c>
      <c r="G211" s="798" t="s">
        <v>179</v>
      </c>
      <c r="H211" s="796" t="s">
        <v>179</v>
      </c>
      <c r="I211" s="798" t="s">
        <v>159</v>
      </c>
      <c r="J211" s="796" t="s">
        <v>223</v>
      </c>
      <c r="K211" s="798" t="s">
        <v>156</v>
      </c>
      <c r="L211" s="796" t="s">
        <v>355</v>
      </c>
      <c r="M211" s="798" t="s">
        <v>360</v>
      </c>
      <c r="N211" s="794">
        <v>5.200000000000002</v>
      </c>
      <c r="O211" s="794">
        <v>5.0559999999999983</v>
      </c>
      <c r="P211" s="794"/>
      <c r="Q211" s="795">
        <v>33156.880000000005</v>
      </c>
      <c r="R211" s="796"/>
      <c r="S211" s="797"/>
    </row>
    <row r="212" spans="1:19" s="161" customFormat="1">
      <c r="A212" s="280"/>
      <c r="B212" s="781"/>
      <c r="C212" s="775"/>
      <c r="D212" s="792"/>
      <c r="E212" s="793"/>
      <c r="F212" s="796" t="s">
        <v>238</v>
      </c>
      <c r="G212" s="798" t="s">
        <v>179</v>
      </c>
      <c r="H212" s="796" t="s">
        <v>179</v>
      </c>
      <c r="I212" s="798" t="s">
        <v>159</v>
      </c>
      <c r="J212" s="796" t="s">
        <v>223</v>
      </c>
      <c r="K212" s="798" t="s">
        <v>156</v>
      </c>
      <c r="L212" s="796" t="s">
        <v>355</v>
      </c>
      <c r="M212" s="798" t="s">
        <v>360</v>
      </c>
      <c r="N212" s="794">
        <v>5.200000000000002</v>
      </c>
      <c r="O212" s="794">
        <v>5.200000000000002</v>
      </c>
      <c r="P212" s="794"/>
      <c r="Q212" s="795">
        <v>41008.848000000005</v>
      </c>
      <c r="R212" s="796"/>
      <c r="S212" s="797"/>
    </row>
    <row r="213" spans="1:19" s="161" customFormat="1">
      <c r="A213" s="280"/>
      <c r="B213" s="781"/>
      <c r="C213" s="775"/>
      <c r="D213" s="792"/>
      <c r="E213" s="799" t="s">
        <v>1718</v>
      </c>
      <c r="F213" s="800"/>
      <c r="G213" s="800"/>
      <c r="H213" s="800"/>
      <c r="I213" s="800"/>
      <c r="J213" s="800"/>
      <c r="K213" s="800"/>
      <c r="L213" s="800"/>
      <c r="M213" s="800"/>
      <c r="N213" s="801">
        <v>15.600000000000007</v>
      </c>
      <c r="O213" s="801">
        <v>15.297000000000001</v>
      </c>
      <c r="P213" s="801">
        <v>15.573</v>
      </c>
      <c r="Q213" s="802">
        <v>109067.13600000001</v>
      </c>
      <c r="R213" s="800"/>
      <c r="S213" s="803"/>
    </row>
    <row r="214" spans="1:19" s="161" customFormat="1">
      <c r="A214" s="280"/>
      <c r="B214" s="781"/>
      <c r="C214" s="775"/>
      <c r="D214" s="792"/>
      <c r="E214" s="798" t="s">
        <v>1719</v>
      </c>
      <c r="F214" s="796" t="s">
        <v>192</v>
      </c>
      <c r="G214" s="798" t="s">
        <v>179</v>
      </c>
      <c r="H214" s="796" t="s">
        <v>179</v>
      </c>
      <c r="I214" s="798" t="s">
        <v>159</v>
      </c>
      <c r="J214" s="796" t="s">
        <v>223</v>
      </c>
      <c r="K214" s="798" t="s">
        <v>156</v>
      </c>
      <c r="L214" s="796" t="s">
        <v>355</v>
      </c>
      <c r="M214" s="798" t="s">
        <v>360</v>
      </c>
      <c r="N214" s="794">
        <v>48.45000000000001</v>
      </c>
      <c r="O214" s="794">
        <v>48.119000000000007</v>
      </c>
      <c r="P214" s="794"/>
      <c r="Q214" s="795">
        <v>272759.299</v>
      </c>
      <c r="R214" s="796"/>
      <c r="S214" s="797"/>
    </row>
    <row r="215" spans="1:19" s="161" customFormat="1">
      <c r="A215" s="280"/>
      <c r="B215" s="781"/>
      <c r="C215" s="775"/>
      <c r="D215" s="792"/>
      <c r="E215" s="793"/>
      <c r="F215" s="796" t="s">
        <v>193</v>
      </c>
      <c r="G215" s="798" t="s">
        <v>179</v>
      </c>
      <c r="H215" s="796" t="s">
        <v>179</v>
      </c>
      <c r="I215" s="798" t="s">
        <v>159</v>
      </c>
      <c r="J215" s="796" t="s">
        <v>223</v>
      </c>
      <c r="K215" s="798" t="s">
        <v>156</v>
      </c>
      <c r="L215" s="796" t="s">
        <v>355</v>
      </c>
      <c r="M215" s="798" t="s">
        <v>360</v>
      </c>
      <c r="N215" s="794">
        <v>48.45000000000001</v>
      </c>
      <c r="O215" s="794">
        <v>48.161999999999999</v>
      </c>
      <c r="P215" s="794"/>
      <c r="Q215" s="795">
        <v>203875.976</v>
      </c>
      <c r="R215" s="796"/>
      <c r="S215" s="797"/>
    </row>
    <row r="216" spans="1:19" s="161" customFormat="1">
      <c r="A216" s="280"/>
      <c r="B216" s="781"/>
      <c r="C216" s="775"/>
      <c r="D216" s="792"/>
      <c r="E216" s="793"/>
      <c r="F216" s="796" t="s">
        <v>238</v>
      </c>
      <c r="G216" s="798" t="s">
        <v>179</v>
      </c>
      <c r="H216" s="796" t="s">
        <v>179</v>
      </c>
      <c r="I216" s="798" t="s">
        <v>159</v>
      </c>
      <c r="J216" s="796" t="s">
        <v>223</v>
      </c>
      <c r="K216" s="798" t="s">
        <v>156</v>
      </c>
      <c r="L216" s="796" t="s">
        <v>355</v>
      </c>
      <c r="M216" s="798" t="s">
        <v>360</v>
      </c>
      <c r="N216" s="794">
        <v>48.45000000000001</v>
      </c>
      <c r="O216" s="794">
        <v>48.340999999999987</v>
      </c>
      <c r="P216" s="794"/>
      <c r="Q216" s="795">
        <v>245494.75899999996</v>
      </c>
      <c r="R216" s="796"/>
      <c r="S216" s="797"/>
    </row>
    <row r="217" spans="1:19" s="161" customFormat="1">
      <c r="A217" s="280"/>
      <c r="B217" s="781"/>
      <c r="C217" s="775"/>
      <c r="D217" s="792"/>
      <c r="E217" s="799" t="s">
        <v>1720</v>
      </c>
      <c r="F217" s="800"/>
      <c r="G217" s="800"/>
      <c r="H217" s="800"/>
      <c r="I217" s="800"/>
      <c r="J217" s="800"/>
      <c r="K217" s="800"/>
      <c r="L217" s="800"/>
      <c r="M217" s="800"/>
      <c r="N217" s="801">
        <v>145.34999999999991</v>
      </c>
      <c r="O217" s="801">
        <v>144.62199999999996</v>
      </c>
      <c r="P217" s="801">
        <v>147.07499999999999</v>
      </c>
      <c r="Q217" s="802">
        <v>722130.0340000001</v>
      </c>
      <c r="R217" s="800"/>
      <c r="S217" s="803"/>
    </row>
    <row r="218" spans="1:19" s="161" customFormat="1">
      <c r="A218" s="280"/>
      <c r="B218" s="781"/>
      <c r="C218" s="775"/>
      <c r="D218" s="792"/>
      <c r="E218" s="798" t="s">
        <v>1721</v>
      </c>
      <c r="F218" s="796" t="s">
        <v>192</v>
      </c>
      <c r="G218" s="798" t="s">
        <v>179</v>
      </c>
      <c r="H218" s="796" t="s">
        <v>179</v>
      </c>
      <c r="I218" s="798" t="s">
        <v>159</v>
      </c>
      <c r="J218" s="796" t="s">
        <v>223</v>
      </c>
      <c r="K218" s="798" t="s">
        <v>156</v>
      </c>
      <c r="L218" s="796" t="s">
        <v>355</v>
      </c>
      <c r="M218" s="798" t="s">
        <v>360</v>
      </c>
      <c r="N218" s="794">
        <v>8.9600000000000009</v>
      </c>
      <c r="O218" s="794">
        <v>8.9469999999999992</v>
      </c>
      <c r="P218" s="794"/>
      <c r="Q218" s="795">
        <v>65998.712</v>
      </c>
      <c r="R218" s="796"/>
      <c r="S218" s="797"/>
    </row>
    <row r="219" spans="1:19" s="161" customFormat="1">
      <c r="A219" s="280"/>
      <c r="B219" s="781"/>
      <c r="C219" s="775"/>
      <c r="D219" s="792"/>
      <c r="E219" s="799" t="s">
        <v>1722</v>
      </c>
      <c r="F219" s="800"/>
      <c r="G219" s="800"/>
      <c r="H219" s="800"/>
      <c r="I219" s="800"/>
      <c r="J219" s="800"/>
      <c r="K219" s="800"/>
      <c r="L219" s="800"/>
      <c r="M219" s="800"/>
      <c r="N219" s="801">
        <v>8.9600000000000009</v>
      </c>
      <c r="O219" s="801">
        <v>8.9469999999999992</v>
      </c>
      <c r="P219" s="801">
        <v>9.0120000000000005</v>
      </c>
      <c r="Q219" s="802">
        <v>65998.712</v>
      </c>
      <c r="R219" s="800"/>
      <c r="S219" s="803"/>
    </row>
    <row r="220" spans="1:19" s="161" customFormat="1">
      <c r="A220" s="280"/>
      <c r="B220" s="781"/>
      <c r="C220" s="785"/>
      <c r="D220" s="796" t="s">
        <v>189</v>
      </c>
      <c r="E220" s="792"/>
      <c r="F220" s="792"/>
      <c r="G220" s="792"/>
      <c r="H220" s="792"/>
      <c r="I220" s="792"/>
      <c r="J220" s="792"/>
      <c r="K220" s="792"/>
      <c r="L220" s="792"/>
      <c r="M220" s="792"/>
      <c r="N220" s="794">
        <v>177.08999999999992</v>
      </c>
      <c r="O220" s="794">
        <v>175.75899999999999</v>
      </c>
      <c r="P220" s="794"/>
      <c r="Q220" s="795">
        <v>955560.80900000024</v>
      </c>
      <c r="R220" s="792"/>
      <c r="S220" s="797"/>
    </row>
    <row r="221" spans="1:19" s="161" customFormat="1">
      <c r="A221" s="280"/>
      <c r="B221" s="781"/>
      <c r="C221" s="786" t="s">
        <v>361</v>
      </c>
      <c r="D221" s="800"/>
      <c r="E221" s="800"/>
      <c r="F221" s="800"/>
      <c r="G221" s="800"/>
      <c r="H221" s="800"/>
      <c r="I221" s="800"/>
      <c r="J221" s="800"/>
      <c r="K221" s="800"/>
      <c r="L221" s="800"/>
      <c r="M221" s="800"/>
      <c r="N221" s="801">
        <v>239.60999999999964</v>
      </c>
      <c r="O221" s="801">
        <v>234.52700000000004</v>
      </c>
      <c r="P221" s="801"/>
      <c r="Q221" s="802">
        <v>956951.41900000023</v>
      </c>
      <c r="R221" s="800"/>
      <c r="S221" s="803"/>
    </row>
    <row r="222" spans="1:19" s="161" customFormat="1">
      <c r="A222" s="280"/>
      <c r="B222" s="781"/>
      <c r="C222" s="776" t="s">
        <v>362</v>
      </c>
      <c r="D222" s="796" t="s">
        <v>177</v>
      </c>
      <c r="E222" s="798" t="s">
        <v>363</v>
      </c>
      <c r="F222" s="796" t="s">
        <v>204</v>
      </c>
      <c r="G222" s="798" t="s">
        <v>179</v>
      </c>
      <c r="H222" s="796" t="s">
        <v>179</v>
      </c>
      <c r="I222" s="798" t="s">
        <v>159</v>
      </c>
      <c r="J222" s="796" t="s">
        <v>223</v>
      </c>
      <c r="K222" s="798" t="s">
        <v>156</v>
      </c>
      <c r="L222" s="796" t="s">
        <v>2</v>
      </c>
      <c r="M222" s="798" t="s">
        <v>364</v>
      </c>
      <c r="N222" s="794">
        <v>5.200000000000002</v>
      </c>
      <c r="O222" s="794">
        <v>5.0999999999999988</v>
      </c>
      <c r="P222" s="794"/>
      <c r="Q222" s="795">
        <v>22672.324999999997</v>
      </c>
      <c r="R222" s="796"/>
      <c r="S222" s="797"/>
    </row>
    <row r="223" spans="1:19" s="161" customFormat="1">
      <c r="A223" s="280"/>
      <c r="B223" s="781"/>
      <c r="C223" s="775"/>
      <c r="D223" s="792"/>
      <c r="E223" s="793"/>
      <c r="F223" s="796" t="s">
        <v>259</v>
      </c>
      <c r="G223" s="798" t="s">
        <v>179</v>
      </c>
      <c r="H223" s="796" t="s">
        <v>179</v>
      </c>
      <c r="I223" s="798" t="s">
        <v>159</v>
      </c>
      <c r="J223" s="796" t="s">
        <v>223</v>
      </c>
      <c r="K223" s="798" t="s">
        <v>156</v>
      </c>
      <c r="L223" s="796" t="s">
        <v>2</v>
      </c>
      <c r="M223" s="798" t="s">
        <v>364</v>
      </c>
      <c r="N223" s="794">
        <v>5.200000000000002</v>
      </c>
      <c r="O223" s="794">
        <v>5.0999999999999988</v>
      </c>
      <c r="P223" s="794"/>
      <c r="Q223" s="795">
        <v>31830.456000000002</v>
      </c>
      <c r="R223" s="796"/>
      <c r="S223" s="797"/>
    </row>
    <row r="224" spans="1:19" s="161" customFormat="1">
      <c r="A224" s="280"/>
      <c r="B224" s="781"/>
      <c r="C224" s="775"/>
      <c r="D224" s="792"/>
      <c r="E224" s="799" t="s">
        <v>365</v>
      </c>
      <c r="F224" s="800"/>
      <c r="G224" s="800"/>
      <c r="H224" s="800"/>
      <c r="I224" s="800"/>
      <c r="J224" s="800"/>
      <c r="K224" s="800"/>
      <c r="L224" s="800"/>
      <c r="M224" s="800"/>
      <c r="N224" s="801">
        <v>10.400000000000004</v>
      </c>
      <c r="O224" s="801">
        <v>10.200000000000001</v>
      </c>
      <c r="P224" s="801">
        <v>10.38</v>
      </c>
      <c r="Q224" s="802">
        <v>54502.781000000003</v>
      </c>
      <c r="R224" s="800"/>
      <c r="S224" s="803"/>
    </row>
    <row r="225" spans="1:19" s="161" customFormat="1">
      <c r="A225" s="280"/>
      <c r="B225" s="781"/>
      <c r="C225" s="785"/>
      <c r="D225" s="796" t="s">
        <v>189</v>
      </c>
      <c r="E225" s="792"/>
      <c r="F225" s="792"/>
      <c r="G225" s="792"/>
      <c r="H225" s="792"/>
      <c r="I225" s="792"/>
      <c r="J225" s="792"/>
      <c r="K225" s="792"/>
      <c r="L225" s="792"/>
      <c r="M225" s="792"/>
      <c r="N225" s="794">
        <v>10.400000000000004</v>
      </c>
      <c r="O225" s="794">
        <v>10.200000000000001</v>
      </c>
      <c r="P225" s="794"/>
      <c r="Q225" s="795">
        <v>54502.781000000003</v>
      </c>
      <c r="R225" s="792"/>
      <c r="S225" s="797"/>
    </row>
    <row r="226" spans="1:19" s="161" customFormat="1">
      <c r="A226" s="280"/>
      <c r="B226" s="781"/>
      <c r="C226" s="786" t="s">
        <v>366</v>
      </c>
      <c r="D226" s="800"/>
      <c r="E226" s="800"/>
      <c r="F226" s="800"/>
      <c r="G226" s="800"/>
      <c r="H226" s="800"/>
      <c r="I226" s="800"/>
      <c r="J226" s="800"/>
      <c r="K226" s="800"/>
      <c r="L226" s="800"/>
      <c r="M226" s="800"/>
      <c r="N226" s="801">
        <v>10.400000000000004</v>
      </c>
      <c r="O226" s="801">
        <v>10.200000000000001</v>
      </c>
      <c r="P226" s="801"/>
      <c r="Q226" s="802">
        <v>54502.781000000003</v>
      </c>
      <c r="R226" s="800"/>
      <c r="S226" s="803"/>
    </row>
    <row r="227" spans="1:19" s="161" customFormat="1">
      <c r="A227" s="280"/>
      <c r="B227" s="781"/>
      <c r="C227" s="776" t="s">
        <v>367</v>
      </c>
      <c r="D227" s="796" t="s">
        <v>368</v>
      </c>
      <c r="E227" s="798" t="s">
        <v>369</v>
      </c>
      <c r="F227" s="796" t="s">
        <v>204</v>
      </c>
      <c r="G227" s="798" t="s">
        <v>370</v>
      </c>
      <c r="H227" s="796" t="s">
        <v>370</v>
      </c>
      <c r="I227" s="798" t="s">
        <v>159</v>
      </c>
      <c r="J227" s="796" t="s">
        <v>223</v>
      </c>
      <c r="K227" s="798" t="s">
        <v>156</v>
      </c>
      <c r="L227" s="796" t="s">
        <v>371</v>
      </c>
      <c r="M227" s="798" t="s">
        <v>372</v>
      </c>
      <c r="N227" s="794">
        <v>21.999999999999996</v>
      </c>
      <c r="O227" s="794">
        <v>20</v>
      </c>
      <c r="P227" s="794"/>
      <c r="Q227" s="795">
        <v>44477.387999999999</v>
      </c>
      <c r="R227" s="796"/>
      <c r="S227" s="797"/>
    </row>
    <row r="228" spans="1:19" s="161" customFormat="1">
      <c r="A228" s="280"/>
      <c r="B228" s="781"/>
      <c r="C228" s="775"/>
      <c r="D228" s="792"/>
      <c r="E228" s="799" t="s">
        <v>373</v>
      </c>
      <c r="F228" s="800"/>
      <c r="G228" s="800"/>
      <c r="H228" s="800"/>
      <c r="I228" s="800"/>
      <c r="J228" s="800"/>
      <c r="K228" s="800"/>
      <c r="L228" s="800"/>
      <c r="M228" s="800"/>
      <c r="N228" s="801">
        <v>21.999999999999996</v>
      </c>
      <c r="O228" s="801">
        <v>20</v>
      </c>
      <c r="P228" s="801">
        <v>19.114000000000001</v>
      </c>
      <c r="Q228" s="802">
        <v>44477.387999999999</v>
      </c>
      <c r="R228" s="800"/>
      <c r="S228" s="803"/>
    </row>
    <row r="229" spans="1:19" s="161" customFormat="1">
      <c r="A229" s="280"/>
      <c r="B229" s="781"/>
      <c r="C229" s="785"/>
      <c r="D229" s="796" t="s">
        <v>374</v>
      </c>
      <c r="E229" s="792"/>
      <c r="F229" s="792"/>
      <c r="G229" s="792"/>
      <c r="H229" s="792"/>
      <c r="I229" s="792"/>
      <c r="J229" s="792"/>
      <c r="K229" s="792"/>
      <c r="L229" s="792"/>
      <c r="M229" s="792"/>
      <c r="N229" s="794">
        <v>21.999999999999996</v>
      </c>
      <c r="O229" s="794">
        <v>20</v>
      </c>
      <c r="P229" s="794"/>
      <c r="Q229" s="795">
        <v>44477.387999999999</v>
      </c>
      <c r="R229" s="792"/>
      <c r="S229" s="797"/>
    </row>
    <row r="230" spans="1:19" s="161" customFormat="1">
      <c r="A230" s="280"/>
      <c r="B230" s="781"/>
      <c r="C230" s="786" t="s">
        <v>375</v>
      </c>
      <c r="D230" s="800"/>
      <c r="E230" s="800"/>
      <c r="F230" s="800"/>
      <c r="G230" s="800"/>
      <c r="H230" s="800"/>
      <c r="I230" s="800"/>
      <c r="J230" s="800"/>
      <c r="K230" s="800"/>
      <c r="L230" s="800"/>
      <c r="M230" s="800"/>
      <c r="N230" s="801">
        <v>21.999999999999996</v>
      </c>
      <c r="O230" s="801">
        <v>20</v>
      </c>
      <c r="P230" s="801"/>
      <c r="Q230" s="802">
        <v>44477.387999999999</v>
      </c>
      <c r="R230" s="800"/>
      <c r="S230" s="803"/>
    </row>
    <row r="231" spans="1:19" s="161" customFormat="1">
      <c r="A231" s="280"/>
      <c r="B231" s="781"/>
      <c r="C231" s="776" t="s">
        <v>376</v>
      </c>
      <c r="D231" s="796" t="s">
        <v>368</v>
      </c>
      <c r="E231" s="798" t="s">
        <v>1841</v>
      </c>
      <c r="F231" s="796" t="s">
        <v>1910</v>
      </c>
      <c r="G231" s="798" t="s">
        <v>370</v>
      </c>
      <c r="H231" s="796" t="s">
        <v>370</v>
      </c>
      <c r="I231" s="798" t="s">
        <v>159</v>
      </c>
      <c r="J231" s="796" t="s">
        <v>223</v>
      </c>
      <c r="K231" s="798" t="s">
        <v>156</v>
      </c>
      <c r="L231" s="796" t="s">
        <v>371</v>
      </c>
      <c r="M231" s="798" t="s">
        <v>364</v>
      </c>
      <c r="N231" s="794">
        <v>21.999999999999996</v>
      </c>
      <c r="O231" s="794">
        <v>20</v>
      </c>
      <c r="P231" s="794"/>
      <c r="Q231" s="795">
        <v>41292.366000000002</v>
      </c>
      <c r="R231" s="796"/>
      <c r="S231" s="797"/>
    </row>
    <row r="232" spans="1:19" s="161" customFormat="1">
      <c r="A232" s="280"/>
      <c r="B232" s="781"/>
      <c r="C232" s="775"/>
      <c r="D232" s="792"/>
      <c r="E232" s="799" t="s">
        <v>1842</v>
      </c>
      <c r="F232" s="800"/>
      <c r="G232" s="800"/>
      <c r="H232" s="800"/>
      <c r="I232" s="800"/>
      <c r="J232" s="800"/>
      <c r="K232" s="800"/>
      <c r="L232" s="800"/>
      <c r="M232" s="800"/>
      <c r="N232" s="801">
        <v>21.999999999999996</v>
      </c>
      <c r="O232" s="801">
        <v>20</v>
      </c>
      <c r="P232" s="801">
        <v>19.015000000000001</v>
      </c>
      <c r="Q232" s="802">
        <v>41292.366000000002</v>
      </c>
      <c r="R232" s="800"/>
      <c r="S232" s="803"/>
    </row>
    <row r="233" spans="1:19" s="161" customFormat="1">
      <c r="A233" s="280"/>
      <c r="B233" s="781"/>
      <c r="C233" s="785"/>
      <c r="D233" s="796" t="s">
        <v>374</v>
      </c>
      <c r="E233" s="792"/>
      <c r="F233" s="792"/>
      <c r="G233" s="792"/>
      <c r="H233" s="792"/>
      <c r="I233" s="792"/>
      <c r="J233" s="792"/>
      <c r="K233" s="792"/>
      <c r="L233" s="792"/>
      <c r="M233" s="792"/>
      <c r="N233" s="794">
        <v>21.999999999999996</v>
      </c>
      <c r="O233" s="794">
        <v>20</v>
      </c>
      <c r="P233" s="794"/>
      <c r="Q233" s="795">
        <v>41292.366000000002</v>
      </c>
      <c r="R233" s="792"/>
      <c r="S233" s="797"/>
    </row>
    <row r="234" spans="1:19" s="161" customFormat="1">
      <c r="A234" s="280"/>
      <c r="B234" s="781"/>
      <c r="C234" s="786" t="s">
        <v>377</v>
      </c>
      <c r="D234" s="800"/>
      <c r="E234" s="800"/>
      <c r="F234" s="800"/>
      <c r="G234" s="800"/>
      <c r="H234" s="800"/>
      <c r="I234" s="800"/>
      <c r="J234" s="800"/>
      <c r="K234" s="800"/>
      <c r="L234" s="800"/>
      <c r="M234" s="800"/>
      <c r="N234" s="801">
        <v>21.999999999999996</v>
      </c>
      <c r="O234" s="801">
        <v>20</v>
      </c>
      <c r="P234" s="801"/>
      <c r="Q234" s="802">
        <v>41292.366000000002</v>
      </c>
      <c r="R234" s="800"/>
      <c r="S234" s="803"/>
    </row>
    <row r="235" spans="1:19" s="161" customFormat="1">
      <c r="A235" s="280"/>
      <c r="B235" s="781"/>
      <c r="C235" s="776" t="s">
        <v>378</v>
      </c>
      <c r="D235" s="796" t="s">
        <v>150</v>
      </c>
      <c r="E235" s="798" t="s">
        <v>379</v>
      </c>
      <c r="F235" s="796"/>
      <c r="G235" s="798" t="s">
        <v>153</v>
      </c>
      <c r="H235" s="796" t="s">
        <v>153</v>
      </c>
      <c r="I235" s="798" t="s">
        <v>154</v>
      </c>
      <c r="J235" s="796" t="s">
        <v>155</v>
      </c>
      <c r="K235" s="798" t="s">
        <v>156</v>
      </c>
      <c r="L235" s="796" t="s">
        <v>2</v>
      </c>
      <c r="M235" s="798" t="s">
        <v>380</v>
      </c>
      <c r="N235" s="794">
        <v>0.90999999999999981</v>
      </c>
      <c r="O235" s="794">
        <v>0.82799999999999974</v>
      </c>
      <c r="P235" s="794"/>
      <c r="Q235" s="795">
        <v>9.3819999999999997</v>
      </c>
      <c r="R235" s="796"/>
      <c r="S235" s="797"/>
    </row>
    <row r="236" spans="1:19" s="161" customFormat="1">
      <c r="A236" s="280"/>
      <c r="B236" s="781"/>
      <c r="C236" s="775"/>
      <c r="D236" s="792"/>
      <c r="E236" s="793"/>
      <c r="F236" s="792"/>
      <c r="G236" s="793"/>
      <c r="H236" s="792"/>
      <c r="I236" s="793"/>
      <c r="J236" s="792"/>
      <c r="K236" s="793"/>
      <c r="L236" s="792"/>
      <c r="M236" s="793"/>
      <c r="N236" s="794"/>
      <c r="O236" s="794"/>
      <c r="P236" s="794"/>
      <c r="Q236" s="795"/>
      <c r="R236" s="796" t="s">
        <v>161</v>
      </c>
      <c r="S236" s="797">
        <v>1200</v>
      </c>
    </row>
    <row r="237" spans="1:19" s="161" customFormat="1">
      <c r="A237" s="280"/>
      <c r="B237" s="781"/>
      <c r="C237" s="775"/>
      <c r="D237" s="792"/>
      <c r="E237" s="799" t="s">
        <v>381</v>
      </c>
      <c r="F237" s="800"/>
      <c r="G237" s="800"/>
      <c r="H237" s="800"/>
      <c r="I237" s="800"/>
      <c r="J237" s="800"/>
      <c r="K237" s="800"/>
      <c r="L237" s="800"/>
      <c r="M237" s="800"/>
      <c r="N237" s="801">
        <v>0.90999999999999981</v>
      </c>
      <c r="O237" s="801">
        <v>0.82799999999999974</v>
      </c>
      <c r="P237" s="801">
        <v>0.7</v>
      </c>
      <c r="Q237" s="802">
        <v>9.3819999999999997</v>
      </c>
      <c r="R237" s="800"/>
      <c r="S237" s="803"/>
    </row>
    <row r="238" spans="1:19" s="161" customFormat="1">
      <c r="A238" s="280"/>
      <c r="B238" s="781"/>
      <c r="C238" s="775"/>
      <c r="D238" s="792"/>
      <c r="E238" s="798" t="s">
        <v>382</v>
      </c>
      <c r="F238" s="796"/>
      <c r="G238" s="798" t="s">
        <v>153</v>
      </c>
      <c r="H238" s="796" t="s">
        <v>153</v>
      </c>
      <c r="I238" s="798" t="s">
        <v>154</v>
      </c>
      <c r="J238" s="796" t="s">
        <v>155</v>
      </c>
      <c r="K238" s="798" t="s">
        <v>156</v>
      </c>
      <c r="L238" s="796" t="s">
        <v>2</v>
      </c>
      <c r="M238" s="798" t="s">
        <v>380</v>
      </c>
      <c r="N238" s="794">
        <v>1.1299999999999999</v>
      </c>
      <c r="O238" s="794">
        <v>0.90400000000000025</v>
      </c>
      <c r="P238" s="794"/>
      <c r="Q238" s="795">
        <v>284.21699999999998</v>
      </c>
      <c r="R238" s="796"/>
      <c r="S238" s="797"/>
    </row>
    <row r="239" spans="1:19" s="161" customFormat="1">
      <c r="A239" s="280"/>
      <c r="B239" s="781"/>
      <c r="C239" s="775"/>
      <c r="D239" s="792"/>
      <c r="E239" s="793"/>
      <c r="F239" s="792"/>
      <c r="G239" s="793"/>
      <c r="H239" s="792"/>
      <c r="I239" s="793"/>
      <c r="J239" s="792"/>
      <c r="K239" s="793"/>
      <c r="L239" s="792"/>
      <c r="M239" s="793"/>
      <c r="N239" s="794"/>
      <c r="O239" s="794"/>
      <c r="P239" s="794"/>
      <c r="Q239" s="795"/>
      <c r="R239" s="796" t="s">
        <v>161</v>
      </c>
      <c r="S239" s="797">
        <v>33505</v>
      </c>
    </row>
    <row r="240" spans="1:19" s="161" customFormat="1">
      <c r="A240" s="280"/>
      <c r="B240" s="781"/>
      <c r="C240" s="775"/>
      <c r="D240" s="792"/>
      <c r="E240" s="799" t="s">
        <v>383</v>
      </c>
      <c r="F240" s="800"/>
      <c r="G240" s="800"/>
      <c r="H240" s="800"/>
      <c r="I240" s="800"/>
      <c r="J240" s="800"/>
      <c r="K240" s="800"/>
      <c r="L240" s="800"/>
      <c r="M240" s="800"/>
      <c r="N240" s="801">
        <v>1.1299999999999999</v>
      </c>
      <c r="O240" s="801">
        <v>0.90400000000000025</v>
      </c>
      <c r="P240" s="801">
        <v>0.25</v>
      </c>
      <c r="Q240" s="802">
        <v>284.21699999999998</v>
      </c>
      <c r="R240" s="800"/>
      <c r="S240" s="803"/>
    </row>
    <row r="241" spans="1:19" s="161" customFormat="1">
      <c r="A241" s="280"/>
      <c r="B241" s="781"/>
      <c r="C241" s="785"/>
      <c r="D241" s="796" t="s">
        <v>176</v>
      </c>
      <c r="E241" s="792"/>
      <c r="F241" s="792"/>
      <c r="G241" s="792"/>
      <c r="H241" s="792"/>
      <c r="I241" s="792"/>
      <c r="J241" s="792"/>
      <c r="K241" s="792"/>
      <c r="L241" s="792"/>
      <c r="M241" s="792"/>
      <c r="N241" s="794">
        <v>2.0400000000000005</v>
      </c>
      <c r="O241" s="794">
        <v>1.7319999999999991</v>
      </c>
      <c r="P241" s="794"/>
      <c r="Q241" s="795">
        <v>293.59899999999999</v>
      </c>
      <c r="R241" s="792"/>
      <c r="S241" s="797"/>
    </row>
    <row r="242" spans="1:19" s="161" customFormat="1">
      <c r="A242" s="280"/>
      <c r="B242" s="781"/>
      <c r="C242" s="786" t="s">
        <v>384</v>
      </c>
      <c r="D242" s="800"/>
      <c r="E242" s="800"/>
      <c r="F242" s="800"/>
      <c r="G242" s="800"/>
      <c r="H242" s="800"/>
      <c r="I242" s="800"/>
      <c r="J242" s="800"/>
      <c r="K242" s="800"/>
      <c r="L242" s="800"/>
      <c r="M242" s="800"/>
      <c r="N242" s="801">
        <v>2.0400000000000005</v>
      </c>
      <c r="O242" s="801">
        <v>1.7319999999999991</v>
      </c>
      <c r="P242" s="801"/>
      <c r="Q242" s="802">
        <v>293.59899999999999</v>
      </c>
      <c r="R242" s="800"/>
      <c r="S242" s="803"/>
    </row>
    <row r="243" spans="1:19" s="161" customFormat="1">
      <c r="A243" s="280"/>
      <c r="B243" s="781"/>
      <c r="C243" s="776" t="s">
        <v>385</v>
      </c>
      <c r="D243" s="796" t="s">
        <v>150</v>
      </c>
      <c r="E243" s="798" t="s">
        <v>386</v>
      </c>
      <c r="F243" s="796"/>
      <c r="G243" s="798" t="s">
        <v>153</v>
      </c>
      <c r="H243" s="796" t="s">
        <v>153</v>
      </c>
      <c r="I243" s="798" t="s">
        <v>154</v>
      </c>
      <c r="J243" s="796" t="s">
        <v>155</v>
      </c>
      <c r="K243" s="798" t="s">
        <v>156</v>
      </c>
      <c r="L243" s="796" t="s">
        <v>371</v>
      </c>
      <c r="M243" s="798" t="s">
        <v>371</v>
      </c>
      <c r="N243" s="794">
        <v>1</v>
      </c>
      <c r="O243" s="794">
        <v>0.55000000000000004</v>
      </c>
      <c r="P243" s="794"/>
      <c r="Q243" s="795">
        <v>0</v>
      </c>
      <c r="R243" s="796"/>
      <c r="S243" s="797"/>
    </row>
    <row r="244" spans="1:19" s="161" customFormat="1">
      <c r="A244" s="280"/>
      <c r="B244" s="781"/>
      <c r="C244" s="775"/>
      <c r="D244" s="792"/>
      <c r="E244" s="793"/>
      <c r="F244" s="792"/>
      <c r="G244" s="793"/>
      <c r="H244" s="792"/>
      <c r="I244" s="793"/>
      <c r="J244" s="792"/>
      <c r="K244" s="793"/>
      <c r="L244" s="792"/>
      <c r="M244" s="793"/>
      <c r="N244" s="794"/>
      <c r="O244" s="794"/>
      <c r="P244" s="794"/>
      <c r="Q244" s="795"/>
      <c r="R244" s="796" t="s">
        <v>161</v>
      </c>
      <c r="S244" s="797">
        <v>0</v>
      </c>
    </row>
    <row r="245" spans="1:19" s="161" customFormat="1">
      <c r="A245" s="280"/>
      <c r="B245" s="781"/>
      <c r="C245" s="775"/>
      <c r="D245" s="792"/>
      <c r="E245" s="799" t="s">
        <v>387</v>
      </c>
      <c r="F245" s="800"/>
      <c r="G245" s="800"/>
      <c r="H245" s="800"/>
      <c r="I245" s="800"/>
      <c r="J245" s="800"/>
      <c r="K245" s="800"/>
      <c r="L245" s="800"/>
      <c r="M245" s="800"/>
      <c r="N245" s="801">
        <v>1</v>
      </c>
      <c r="O245" s="801">
        <v>0.55000000000000004</v>
      </c>
      <c r="P245" s="801">
        <v>0</v>
      </c>
      <c r="Q245" s="802">
        <v>0</v>
      </c>
      <c r="R245" s="800"/>
      <c r="S245" s="803"/>
    </row>
    <row r="246" spans="1:19" s="161" customFormat="1">
      <c r="A246" s="280"/>
      <c r="B246" s="781"/>
      <c r="C246" s="775"/>
      <c r="D246" s="792"/>
      <c r="E246" s="798" t="s">
        <v>388</v>
      </c>
      <c r="F246" s="796"/>
      <c r="G246" s="798" t="s">
        <v>153</v>
      </c>
      <c r="H246" s="796" t="s">
        <v>153</v>
      </c>
      <c r="I246" s="798" t="s">
        <v>154</v>
      </c>
      <c r="J246" s="796" t="s">
        <v>155</v>
      </c>
      <c r="K246" s="798" t="s">
        <v>156</v>
      </c>
      <c r="L246" s="796" t="s">
        <v>371</v>
      </c>
      <c r="M246" s="798" t="s">
        <v>371</v>
      </c>
      <c r="N246" s="794">
        <v>3.2999999999999994</v>
      </c>
      <c r="O246" s="794">
        <v>1.7600000000000005</v>
      </c>
      <c r="P246" s="794"/>
      <c r="Q246" s="795">
        <v>1832.0660000000003</v>
      </c>
      <c r="R246" s="796"/>
      <c r="S246" s="797"/>
    </row>
    <row r="247" spans="1:19" s="161" customFormat="1">
      <c r="A247" s="280"/>
      <c r="B247" s="781"/>
      <c r="C247" s="775"/>
      <c r="D247" s="792"/>
      <c r="E247" s="793"/>
      <c r="F247" s="792"/>
      <c r="G247" s="793"/>
      <c r="H247" s="792"/>
      <c r="I247" s="793"/>
      <c r="J247" s="792"/>
      <c r="K247" s="793"/>
      <c r="L247" s="792"/>
      <c r="M247" s="793"/>
      <c r="N247" s="794"/>
      <c r="O247" s="794"/>
      <c r="P247" s="794"/>
      <c r="Q247" s="795"/>
      <c r="R247" s="796" t="s">
        <v>161</v>
      </c>
      <c r="S247" s="797">
        <v>167526</v>
      </c>
    </row>
    <row r="248" spans="1:19" s="161" customFormat="1">
      <c r="A248" s="280"/>
      <c r="B248" s="781"/>
      <c r="C248" s="775"/>
      <c r="D248" s="792"/>
      <c r="E248" s="799" t="s">
        <v>389</v>
      </c>
      <c r="F248" s="800"/>
      <c r="G248" s="800"/>
      <c r="H248" s="800"/>
      <c r="I248" s="800"/>
      <c r="J248" s="800"/>
      <c r="K248" s="800"/>
      <c r="L248" s="800"/>
      <c r="M248" s="800"/>
      <c r="N248" s="801">
        <v>3.2999999999999994</v>
      </c>
      <c r="O248" s="801">
        <v>1.7600000000000005</v>
      </c>
      <c r="P248" s="801">
        <v>0.7</v>
      </c>
      <c r="Q248" s="802">
        <v>1832.0660000000003</v>
      </c>
      <c r="R248" s="800"/>
      <c r="S248" s="803"/>
    </row>
    <row r="249" spans="1:19" s="161" customFormat="1">
      <c r="A249" s="280"/>
      <c r="B249" s="781"/>
      <c r="C249" s="785"/>
      <c r="D249" s="796" t="s">
        <v>176</v>
      </c>
      <c r="E249" s="792"/>
      <c r="F249" s="792"/>
      <c r="G249" s="792"/>
      <c r="H249" s="792"/>
      <c r="I249" s="792"/>
      <c r="J249" s="792"/>
      <c r="K249" s="792"/>
      <c r="L249" s="792"/>
      <c r="M249" s="792"/>
      <c r="N249" s="794">
        <v>4.3</v>
      </c>
      <c r="O249" s="794">
        <v>2.31</v>
      </c>
      <c r="P249" s="794"/>
      <c r="Q249" s="795">
        <v>1832.0660000000003</v>
      </c>
      <c r="R249" s="792"/>
      <c r="S249" s="797"/>
    </row>
    <row r="250" spans="1:19" s="161" customFormat="1">
      <c r="A250" s="280"/>
      <c r="B250" s="781"/>
      <c r="C250" s="786" t="s">
        <v>390</v>
      </c>
      <c r="D250" s="800"/>
      <c r="E250" s="800"/>
      <c r="F250" s="800"/>
      <c r="G250" s="800"/>
      <c r="H250" s="800"/>
      <c r="I250" s="800"/>
      <c r="J250" s="800"/>
      <c r="K250" s="800"/>
      <c r="L250" s="800"/>
      <c r="M250" s="800"/>
      <c r="N250" s="801">
        <v>4.3</v>
      </c>
      <c r="O250" s="801">
        <v>2.31</v>
      </c>
      <c r="P250" s="801"/>
      <c r="Q250" s="802">
        <v>1832.0660000000003</v>
      </c>
      <c r="R250" s="800"/>
      <c r="S250" s="803"/>
    </row>
    <row r="251" spans="1:19" s="161" customFormat="1">
      <c r="A251" s="280"/>
      <c r="B251" s="781"/>
      <c r="C251" s="776" t="s">
        <v>391</v>
      </c>
      <c r="D251" s="796" t="s">
        <v>150</v>
      </c>
      <c r="E251" s="798" t="s">
        <v>392</v>
      </c>
      <c r="F251" s="796"/>
      <c r="G251" s="798" t="s">
        <v>153</v>
      </c>
      <c r="H251" s="796" t="s">
        <v>153</v>
      </c>
      <c r="I251" s="798" t="s">
        <v>154</v>
      </c>
      <c r="J251" s="796" t="s">
        <v>155</v>
      </c>
      <c r="K251" s="798" t="s">
        <v>156</v>
      </c>
      <c r="L251" s="796" t="s">
        <v>340</v>
      </c>
      <c r="M251" s="798" t="s">
        <v>393</v>
      </c>
      <c r="N251" s="794">
        <v>0.8999999999999998</v>
      </c>
      <c r="O251" s="794">
        <v>0</v>
      </c>
      <c r="P251" s="794"/>
      <c r="Q251" s="795">
        <v>0</v>
      </c>
      <c r="R251" s="796"/>
      <c r="S251" s="797"/>
    </row>
    <row r="252" spans="1:19" s="161" customFormat="1">
      <c r="A252" s="280"/>
      <c r="B252" s="781"/>
      <c r="C252" s="775"/>
      <c r="D252" s="792"/>
      <c r="E252" s="793"/>
      <c r="F252" s="792"/>
      <c r="G252" s="793"/>
      <c r="H252" s="792"/>
      <c r="I252" s="793"/>
      <c r="J252" s="792"/>
      <c r="K252" s="793"/>
      <c r="L252" s="792"/>
      <c r="M252" s="793"/>
      <c r="N252" s="794"/>
      <c r="O252" s="794"/>
      <c r="P252" s="794"/>
      <c r="Q252" s="795"/>
      <c r="R252" s="796" t="s">
        <v>161</v>
      </c>
      <c r="S252" s="797">
        <v>0</v>
      </c>
    </row>
    <row r="253" spans="1:19" s="161" customFormat="1">
      <c r="A253" s="280"/>
      <c r="B253" s="781"/>
      <c r="C253" s="775"/>
      <c r="D253" s="792"/>
      <c r="E253" s="799" t="s">
        <v>394</v>
      </c>
      <c r="F253" s="800"/>
      <c r="G253" s="800"/>
      <c r="H253" s="800"/>
      <c r="I253" s="800"/>
      <c r="J253" s="800"/>
      <c r="K253" s="800"/>
      <c r="L253" s="800"/>
      <c r="M253" s="800"/>
      <c r="N253" s="801">
        <v>0.8999999999999998</v>
      </c>
      <c r="O253" s="801">
        <v>0</v>
      </c>
      <c r="P253" s="801">
        <v>0</v>
      </c>
      <c r="Q253" s="802">
        <v>0</v>
      </c>
      <c r="R253" s="800"/>
      <c r="S253" s="803"/>
    </row>
    <row r="254" spans="1:19" s="161" customFormat="1">
      <c r="A254" s="280"/>
      <c r="B254" s="781"/>
      <c r="C254" s="785"/>
      <c r="D254" s="796" t="s">
        <v>176</v>
      </c>
      <c r="E254" s="792"/>
      <c r="F254" s="792"/>
      <c r="G254" s="792"/>
      <c r="H254" s="792"/>
      <c r="I254" s="792"/>
      <c r="J254" s="792"/>
      <c r="K254" s="792"/>
      <c r="L254" s="792"/>
      <c r="M254" s="792"/>
      <c r="N254" s="794">
        <v>0.8999999999999998</v>
      </c>
      <c r="O254" s="794">
        <v>0</v>
      </c>
      <c r="P254" s="794"/>
      <c r="Q254" s="795">
        <v>0</v>
      </c>
      <c r="R254" s="792"/>
      <c r="S254" s="797"/>
    </row>
    <row r="255" spans="1:19" s="161" customFormat="1">
      <c r="A255" s="280"/>
      <c r="B255" s="781"/>
      <c r="C255" s="786" t="s">
        <v>395</v>
      </c>
      <c r="D255" s="800"/>
      <c r="E255" s="800"/>
      <c r="F255" s="800"/>
      <c r="G255" s="800"/>
      <c r="H255" s="800"/>
      <c r="I255" s="800"/>
      <c r="J255" s="800"/>
      <c r="K255" s="800"/>
      <c r="L255" s="800"/>
      <c r="M255" s="800"/>
      <c r="N255" s="801">
        <v>0.8999999999999998</v>
      </c>
      <c r="O255" s="801">
        <v>0</v>
      </c>
      <c r="P255" s="801"/>
      <c r="Q255" s="802">
        <v>0</v>
      </c>
      <c r="R255" s="800"/>
      <c r="S255" s="803"/>
    </row>
    <row r="256" spans="1:19" s="161" customFormat="1">
      <c r="A256" s="280"/>
      <c r="B256" s="781"/>
      <c r="C256" s="776" t="s">
        <v>281</v>
      </c>
      <c r="D256" s="796" t="s">
        <v>150</v>
      </c>
      <c r="E256" s="798" t="s">
        <v>396</v>
      </c>
      <c r="F256" s="796"/>
      <c r="G256" s="798" t="s">
        <v>153</v>
      </c>
      <c r="H256" s="796" t="s">
        <v>153</v>
      </c>
      <c r="I256" s="798" t="s">
        <v>154</v>
      </c>
      <c r="J256" s="796" t="s">
        <v>155</v>
      </c>
      <c r="K256" s="798" t="s">
        <v>156</v>
      </c>
      <c r="L256" s="796" t="s">
        <v>351</v>
      </c>
      <c r="M256" s="798" t="s">
        <v>352</v>
      </c>
      <c r="N256" s="794">
        <v>1.2199999999999998</v>
      </c>
      <c r="O256" s="794">
        <v>0.95999999999999985</v>
      </c>
      <c r="P256" s="794"/>
      <c r="Q256" s="795">
        <v>0</v>
      </c>
      <c r="R256" s="796"/>
      <c r="S256" s="797"/>
    </row>
    <row r="257" spans="1:19" s="161" customFormat="1">
      <c r="A257" s="280"/>
      <c r="B257" s="781"/>
      <c r="C257" s="775"/>
      <c r="D257" s="792"/>
      <c r="E257" s="793"/>
      <c r="F257" s="792"/>
      <c r="G257" s="793"/>
      <c r="H257" s="792"/>
      <c r="I257" s="793"/>
      <c r="J257" s="792"/>
      <c r="K257" s="793"/>
      <c r="L257" s="792"/>
      <c r="M257" s="793"/>
      <c r="N257" s="794"/>
      <c r="O257" s="794"/>
      <c r="P257" s="794"/>
      <c r="Q257" s="795"/>
      <c r="R257" s="796" t="s">
        <v>161</v>
      </c>
      <c r="S257" s="797">
        <v>0</v>
      </c>
    </row>
    <row r="258" spans="1:19" s="161" customFormat="1">
      <c r="A258" s="280"/>
      <c r="B258" s="781"/>
      <c r="C258" s="775"/>
      <c r="D258" s="792"/>
      <c r="E258" s="799" t="s">
        <v>397</v>
      </c>
      <c r="F258" s="800"/>
      <c r="G258" s="800"/>
      <c r="H258" s="800"/>
      <c r="I258" s="800"/>
      <c r="J258" s="800"/>
      <c r="K258" s="800"/>
      <c r="L258" s="800"/>
      <c r="M258" s="800"/>
      <c r="N258" s="801">
        <v>1.2199999999999998</v>
      </c>
      <c r="O258" s="801">
        <v>0.95999999999999985</v>
      </c>
      <c r="P258" s="801">
        <v>0</v>
      </c>
      <c r="Q258" s="802">
        <v>0</v>
      </c>
      <c r="R258" s="800"/>
      <c r="S258" s="803"/>
    </row>
    <row r="259" spans="1:19" s="161" customFormat="1">
      <c r="A259" s="280"/>
      <c r="B259" s="781"/>
      <c r="C259" s="785"/>
      <c r="D259" s="796" t="s">
        <v>176</v>
      </c>
      <c r="E259" s="792"/>
      <c r="F259" s="792"/>
      <c r="G259" s="792"/>
      <c r="H259" s="792"/>
      <c r="I259" s="792"/>
      <c r="J259" s="792"/>
      <c r="K259" s="792"/>
      <c r="L259" s="792"/>
      <c r="M259" s="792"/>
      <c r="N259" s="794">
        <v>1.2199999999999998</v>
      </c>
      <c r="O259" s="794">
        <v>0.95999999999999985</v>
      </c>
      <c r="P259" s="794"/>
      <c r="Q259" s="795">
        <v>0</v>
      </c>
      <c r="R259" s="792"/>
      <c r="S259" s="797"/>
    </row>
    <row r="260" spans="1:19" s="161" customFormat="1">
      <c r="A260" s="280"/>
      <c r="B260" s="781"/>
      <c r="C260" s="786" t="s">
        <v>285</v>
      </c>
      <c r="D260" s="800"/>
      <c r="E260" s="800"/>
      <c r="F260" s="800"/>
      <c r="G260" s="800"/>
      <c r="H260" s="800"/>
      <c r="I260" s="800"/>
      <c r="J260" s="800"/>
      <c r="K260" s="800"/>
      <c r="L260" s="800"/>
      <c r="M260" s="800"/>
      <c r="N260" s="801">
        <v>1.2199999999999998</v>
      </c>
      <c r="O260" s="801">
        <v>0.95999999999999985</v>
      </c>
      <c r="P260" s="801"/>
      <c r="Q260" s="802">
        <v>0</v>
      </c>
      <c r="R260" s="800"/>
      <c r="S260" s="803"/>
    </row>
    <row r="261" spans="1:19" s="161" customFormat="1">
      <c r="A261" s="280"/>
      <c r="B261" s="781"/>
      <c r="C261" s="776" t="s">
        <v>295</v>
      </c>
      <c r="D261" s="796" t="s">
        <v>177</v>
      </c>
      <c r="E261" s="798" t="s">
        <v>398</v>
      </c>
      <c r="F261" s="796" t="s">
        <v>312</v>
      </c>
      <c r="G261" s="798" t="s">
        <v>179</v>
      </c>
      <c r="H261" s="796" t="s">
        <v>179</v>
      </c>
      <c r="I261" s="798" t="s">
        <v>159</v>
      </c>
      <c r="J261" s="796" t="s">
        <v>223</v>
      </c>
      <c r="K261" s="798" t="s">
        <v>156</v>
      </c>
      <c r="L261" s="796" t="s">
        <v>371</v>
      </c>
      <c r="M261" s="798" t="s">
        <v>371</v>
      </c>
      <c r="N261" s="794">
        <v>0.28799999999999998</v>
      </c>
      <c r="O261" s="794">
        <v>0.18600000000000005</v>
      </c>
      <c r="P261" s="794"/>
      <c r="Q261" s="795">
        <v>705.82400000000007</v>
      </c>
      <c r="R261" s="796"/>
      <c r="S261" s="797"/>
    </row>
    <row r="262" spans="1:19" s="161" customFormat="1">
      <c r="A262" s="280"/>
      <c r="B262" s="781"/>
      <c r="C262" s="775"/>
      <c r="D262" s="792"/>
      <c r="E262" s="799" t="s">
        <v>399</v>
      </c>
      <c r="F262" s="800"/>
      <c r="G262" s="800"/>
      <c r="H262" s="800"/>
      <c r="I262" s="800"/>
      <c r="J262" s="800"/>
      <c r="K262" s="800"/>
      <c r="L262" s="800"/>
      <c r="M262" s="800"/>
      <c r="N262" s="801">
        <v>0.28799999999999998</v>
      </c>
      <c r="O262" s="801">
        <v>0.18600000000000005</v>
      </c>
      <c r="P262" s="801">
        <v>0.22700000000000001</v>
      </c>
      <c r="Q262" s="802">
        <v>705.82400000000007</v>
      </c>
      <c r="R262" s="800"/>
      <c r="S262" s="803"/>
    </row>
    <row r="263" spans="1:19" s="161" customFormat="1">
      <c r="A263" s="280"/>
      <c r="B263" s="781"/>
      <c r="C263" s="775"/>
      <c r="D263" s="792"/>
      <c r="E263" s="798" t="s">
        <v>400</v>
      </c>
      <c r="F263" s="796" t="s">
        <v>312</v>
      </c>
      <c r="G263" s="798" t="s">
        <v>179</v>
      </c>
      <c r="H263" s="796" t="s">
        <v>179</v>
      </c>
      <c r="I263" s="798" t="s">
        <v>159</v>
      </c>
      <c r="J263" s="796" t="s">
        <v>223</v>
      </c>
      <c r="K263" s="798" t="s">
        <v>156</v>
      </c>
      <c r="L263" s="796" t="s">
        <v>340</v>
      </c>
      <c r="M263" s="798" t="s">
        <v>341</v>
      </c>
      <c r="N263" s="794">
        <v>3.68</v>
      </c>
      <c r="O263" s="794">
        <v>1.9329999999999996</v>
      </c>
      <c r="P263" s="794"/>
      <c r="Q263" s="795">
        <v>24878.665000000001</v>
      </c>
      <c r="R263" s="796"/>
      <c r="S263" s="797"/>
    </row>
    <row r="264" spans="1:19" s="161" customFormat="1">
      <c r="A264" s="280"/>
      <c r="B264" s="781"/>
      <c r="C264" s="775"/>
      <c r="D264" s="792"/>
      <c r="E264" s="799" t="s">
        <v>401</v>
      </c>
      <c r="F264" s="800"/>
      <c r="G264" s="800"/>
      <c r="H264" s="800"/>
      <c r="I264" s="800"/>
      <c r="J264" s="800"/>
      <c r="K264" s="800"/>
      <c r="L264" s="800"/>
      <c r="M264" s="800"/>
      <c r="N264" s="801">
        <v>3.68</v>
      </c>
      <c r="O264" s="801">
        <v>1.9329999999999996</v>
      </c>
      <c r="P264" s="801">
        <v>3.8380000000000001</v>
      </c>
      <c r="Q264" s="802">
        <v>24878.665000000001</v>
      </c>
      <c r="R264" s="800"/>
      <c r="S264" s="803"/>
    </row>
    <row r="265" spans="1:19" s="161" customFormat="1">
      <c r="A265" s="280"/>
      <c r="B265" s="781"/>
      <c r="C265" s="775"/>
      <c r="D265" s="792"/>
      <c r="E265" s="798" t="s">
        <v>191</v>
      </c>
      <c r="F265" s="796" t="s">
        <v>402</v>
      </c>
      <c r="G265" s="798" t="s">
        <v>179</v>
      </c>
      <c r="H265" s="796" t="s">
        <v>179</v>
      </c>
      <c r="I265" s="798" t="s">
        <v>159</v>
      </c>
      <c r="J265" s="796" t="s">
        <v>223</v>
      </c>
      <c r="K265" s="798" t="s">
        <v>156</v>
      </c>
      <c r="L265" s="796" t="s">
        <v>371</v>
      </c>
      <c r="M265" s="798" t="s">
        <v>371</v>
      </c>
      <c r="N265" s="794">
        <v>0.62400000000000011</v>
      </c>
      <c r="O265" s="794">
        <v>0.57999999999999996</v>
      </c>
      <c r="P265" s="794"/>
      <c r="Q265" s="795">
        <v>1483.7250000000001</v>
      </c>
      <c r="R265" s="796"/>
      <c r="S265" s="797"/>
    </row>
    <row r="266" spans="1:19" s="161" customFormat="1">
      <c r="A266" s="280"/>
      <c r="B266" s="781"/>
      <c r="C266" s="775"/>
      <c r="D266" s="792"/>
      <c r="E266" s="799" t="s">
        <v>194</v>
      </c>
      <c r="F266" s="800"/>
      <c r="G266" s="800"/>
      <c r="H266" s="800"/>
      <c r="I266" s="800"/>
      <c r="J266" s="800"/>
      <c r="K266" s="800"/>
      <c r="L266" s="800"/>
      <c r="M266" s="800"/>
      <c r="N266" s="801">
        <v>0.62400000000000011</v>
      </c>
      <c r="O266" s="801">
        <v>0.57999999999999996</v>
      </c>
      <c r="P266" s="801">
        <v>0.57199999999999995</v>
      </c>
      <c r="Q266" s="802">
        <v>1483.7250000000001</v>
      </c>
      <c r="R266" s="800"/>
      <c r="S266" s="803"/>
    </row>
    <row r="267" spans="1:19" s="161" customFormat="1">
      <c r="A267" s="280"/>
      <c r="B267" s="781"/>
      <c r="C267" s="775"/>
      <c r="D267" s="792"/>
      <c r="E267" s="798" t="s">
        <v>403</v>
      </c>
      <c r="F267" s="796" t="s">
        <v>402</v>
      </c>
      <c r="G267" s="798" t="s">
        <v>179</v>
      </c>
      <c r="H267" s="796" t="s">
        <v>179</v>
      </c>
      <c r="I267" s="798" t="s">
        <v>159</v>
      </c>
      <c r="J267" s="796" t="s">
        <v>223</v>
      </c>
      <c r="K267" s="798" t="s">
        <v>156</v>
      </c>
      <c r="L267" s="796" t="s">
        <v>371</v>
      </c>
      <c r="M267" s="798" t="s">
        <v>371</v>
      </c>
      <c r="N267" s="794">
        <v>0.52400000000000013</v>
      </c>
      <c r="O267" s="794">
        <v>0.4220000000000001</v>
      </c>
      <c r="P267" s="794"/>
      <c r="Q267" s="795">
        <v>1417.3310000000001</v>
      </c>
      <c r="R267" s="796"/>
      <c r="S267" s="797"/>
    </row>
    <row r="268" spans="1:19" s="161" customFormat="1">
      <c r="A268" s="280"/>
      <c r="B268" s="781"/>
      <c r="C268" s="775"/>
      <c r="D268" s="792"/>
      <c r="E268" s="799" t="s">
        <v>404</v>
      </c>
      <c r="F268" s="800"/>
      <c r="G268" s="800"/>
      <c r="H268" s="800"/>
      <c r="I268" s="800"/>
      <c r="J268" s="800"/>
      <c r="K268" s="800"/>
      <c r="L268" s="800"/>
      <c r="M268" s="800"/>
      <c r="N268" s="801">
        <v>0.52400000000000013</v>
      </c>
      <c r="O268" s="801">
        <v>0.4220000000000001</v>
      </c>
      <c r="P268" s="801">
        <v>0.41099999999999998</v>
      </c>
      <c r="Q268" s="802">
        <v>1417.3310000000001</v>
      </c>
      <c r="R268" s="800"/>
      <c r="S268" s="803"/>
    </row>
    <row r="269" spans="1:19" s="161" customFormat="1">
      <c r="A269" s="280"/>
      <c r="B269" s="781"/>
      <c r="C269" s="785"/>
      <c r="D269" s="796" t="s">
        <v>189</v>
      </c>
      <c r="E269" s="792"/>
      <c r="F269" s="792"/>
      <c r="G269" s="792"/>
      <c r="H269" s="792"/>
      <c r="I269" s="792"/>
      <c r="J269" s="792"/>
      <c r="K269" s="792"/>
      <c r="L269" s="792"/>
      <c r="M269" s="792"/>
      <c r="N269" s="794">
        <v>5.1159999999999961</v>
      </c>
      <c r="O269" s="794">
        <v>3.1209999999999987</v>
      </c>
      <c r="P269" s="794"/>
      <c r="Q269" s="795">
        <v>28485.545000000002</v>
      </c>
      <c r="R269" s="792"/>
      <c r="S269" s="797"/>
    </row>
    <row r="270" spans="1:19" s="161" customFormat="1">
      <c r="A270" s="280"/>
      <c r="B270" s="781"/>
      <c r="C270" s="786" t="s">
        <v>296</v>
      </c>
      <c r="D270" s="800"/>
      <c r="E270" s="800"/>
      <c r="F270" s="800"/>
      <c r="G270" s="800"/>
      <c r="H270" s="800"/>
      <c r="I270" s="800"/>
      <c r="J270" s="800"/>
      <c r="K270" s="800"/>
      <c r="L270" s="800"/>
      <c r="M270" s="800"/>
      <c r="N270" s="801">
        <v>5.1159999999999961</v>
      </c>
      <c r="O270" s="801">
        <v>3.1209999999999987</v>
      </c>
      <c r="P270" s="801"/>
      <c r="Q270" s="802">
        <v>28485.545000000002</v>
      </c>
      <c r="R270" s="800"/>
      <c r="S270" s="803"/>
    </row>
    <row r="271" spans="1:19" s="161" customFormat="1">
      <c r="A271" s="280"/>
      <c r="B271" s="781"/>
      <c r="C271" s="776" t="s">
        <v>1911</v>
      </c>
      <c r="D271" s="796" t="s">
        <v>150</v>
      </c>
      <c r="E271" s="798" t="s">
        <v>405</v>
      </c>
      <c r="F271" s="796" t="s">
        <v>406</v>
      </c>
      <c r="G271" s="798" t="s">
        <v>153</v>
      </c>
      <c r="H271" s="796" t="s">
        <v>153</v>
      </c>
      <c r="I271" s="798" t="s">
        <v>154</v>
      </c>
      <c r="J271" s="796" t="s">
        <v>155</v>
      </c>
      <c r="K271" s="798" t="s">
        <v>160</v>
      </c>
      <c r="L271" s="796" t="s">
        <v>330</v>
      </c>
      <c r="M271" s="798" t="s">
        <v>407</v>
      </c>
      <c r="N271" s="794">
        <v>0.5</v>
      </c>
      <c r="O271" s="794">
        <v>0.38000000000000006</v>
      </c>
      <c r="P271" s="794"/>
      <c r="Q271" s="795">
        <v>93.278999999999996</v>
      </c>
      <c r="R271" s="796"/>
      <c r="S271" s="797"/>
    </row>
    <row r="272" spans="1:19" s="161" customFormat="1">
      <c r="A272" s="280"/>
      <c r="B272" s="781"/>
      <c r="C272" s="775"/>
      <c r="D272" s="792"/>
      <c r="E272" s="793"/>
      <c r="F272" s="792"/>
      <c r="G272" s="793"/>
      <c r="H272" s="792"/>
      <c r="I272" s="793"/>
      <c r="J272" s="792"/>
      <c r="K272" s="793"/>
      <c r="L272" s="792"/>
      <c r="M272" s="793"/>
      <c r="N272" s="794"/>
      <c r="O272" s="794"/>
      <c r="P272" s="794"/>
      <c r="Q272" s="795"/>
      <c r="R272" s="796" t="s">
        <v>161</v>
      </c>
      <c r="S272" s="797">
        <v>8756</v>
      </c>
    </row>
    <row r="273" spans="1:19" s="161" customFormat="1">
      <c r="A273" s="280"/>
      <c r="B273" s="781"/>
      <c r="C273" s="775"/>
      <c r="D273" s="792"/>
      <c r="E273" s="793"/>
      <c r="F273" s="796" t="s">
        <v>410</v>
      </c>
      <c r="G273" s="798" t="s">
        <v>153</v>
      </c>
      <c r="H273" s="796" t="s">
        <v>153</v>
      </c>
      <c r="I273" s="798" t="s">
        <v>154</v>
      </c>
      <c r="J273" s="796" t="s">
        <v>155</v>
      </c>
      <c r="K273" s="798" t="s">
        <v>156</v>
      </c>
      <c r="L273" s="796" t="s">
        <v>330</v>
      </c>
      <c r="M273" s="798" t="s">
        <v>407</v>
      </c>
      <c r="N273" s="794">
        <v>0.46</v>
      </c>
      <c r="O273" s="794">
        <v>0.35000000000000003</v>
      </c>
      <c r="P273" s="794"/>
      <c r="Q273" s="795">
        <v>1306.3609999999999</v>
      </c>
      <c r="R273" s="796"/>
      <c r="S273" s="797"/>
    </row>
    <row r="274" spans="1:19" s="161" customFormat="1">
      <c r="A274" s="280"/>
      <c r="B274" s="781"/>
      <c r="C274" s="775"/>
      <c r="D274" s="792"/>
      <c r="E274" s="793"/>
      <c r="F274" s="792"/>
      <c r="G274" s="793"/>
      <c r="H274" s="792"/>
      <c r="I274" s="793"/>
      <c r="J274" s="792"/>
      <c r="K274" s="793"/>
      <c r="L274" s="792"/>
      <c r="M274" s="793"/>
      <c r="N274" s="794"/>
      <c r="O274" s="794"/>
      <c r="P274" s="794"/>
      <c r="Q274" s="795"/>
      <c r="R274" s="796" t="s">
        <v>161</v>
      </c>
      <c r="S274" s="797">
        <v>105646</v>
      </c>
    </row>
    <row r="275" spans="1:19" s="161" customFormat="1">
      <c r="A275" s="280"/>
      <c r="B275" s="781"/>
      <c r="C275" s="775"/>
      <c r="D275" s="792"/>
      <c r="E275" s="793"/>
      <c r="F275" s="796" t="s">
        <v>411</v>
      </c>
      <c r="G275" s="798" t="s">
        <v>153</v>
      </c>
      <c r="H275" s="796" t="s">
        <v>153</v>
      </c>
      <c r="I275" s="798" t="s">
        <v>154</v>
      </c>
      <c r="J275" s="796" t="s">
        <v>155</v>
      </c>
      <c r="K275" s="798" t="s">
        <v>156</v>
      </c>
      <c r="L275" s="796" t="s">
        <v>330</v>
      </c>
      <c r="M275" s="798" t="s">
        <v>407</v>
      </c>
      <c r="N275" s="794">
        <v>0.46</v>
      </c>
      <c r="O275" s="794">
        <v>0.35000000000000003</v>
      </c>
      <c r="P275" s="794"/>
      <c r="Q275" s="795">
        <v>1303.521</v>
      </c>
      <c r="R275" s="796"/>
      <c r="S275" s="797"/>
    </row>
    <row r="276" spans="1:19" s="161" customFormat="1">
      <c r="A276" s="280"/>
      <c r="B276" s="781"/>
      <c r="C276" s="775"/>
      <c r="D276" s="792"/>
      <c r="E276" s="793"/>
      <c r="F276" s="792"/>
      <c r="G276" s="793"/>
      <c r="H276" s="792"/>
      <c r="I276" s="793"/>
      <c r="J276" s="792"/>
      <c r="K276" s="793"/>
      <c r="L276" s="792"/>
      <c r="M276" s="793"/>
      <c r="N276" s="794"/>
      <c r="O276" s="794"/>
      <c r="P276" s="794"/>
      <c r="Q276" s="795"/>
      <c r="R276" s="796" t="s">
        <v>161</v>
      </c>
      <c r="S276" s="797">
        <v>103648</v>
      </c>
    </row>
    <row r="277" spans="1:19" s="161" customFormat="1">
      <c r="A277" s="280"/>
      <c r="B277" s="781"/>
      <c r="C277" s="775"/>
      <c r="D277" s="792"/>
      <c r="E277" s="793"/>
      <c r="F277" s="796" t="s">
        <v>412</v>
      </c>
      <c r="G277" s="798" t="s">
        <v>153</v>
      </c>
      <c r="H277" s="796" t="s">
        <v>153</v>
      </c>
      <c r="I277" s="798" t="s">
        <v>154</v>
      </c>
      <c r="J277" s="796" t="s">
        <v>155</v>
      </c>
      <c r="K277" s="798" t="s">
        <v>160</v>
      </c>
      <c r="L277" s="796" t="s">
        <v>330</v>
      </c>
      <c r="M277" s="798" t="s">
        <v>407</v>
      </c>
      <c r="N277" s="794">
        <v>0</v>
      </c>
      <c r="O277" s="794">
        <v>0</v>
      </c>
      <c r="P277" s="794"/>
      <c r="Q277" s="795">
        <v>0</v>
      </c>
      <c r="R277" s="796"/>
      <c r="S277" s="797"/>
    </row>
    <row r="278" spans="1:19" s="161" customFormat="1">
      <c r="A278" s="280"/>
      <c r="B278" s="781"/>
      <c r="C278" s="775"/>
      <c r="D278" s="792"/>
      <c r="E278" s="793"/>
      <c r="F278" s="792"/>
      <c r="G278" s="793"/>
      <c r="H278" s="792"/>
      <c r="I278" s="793"/>
      <c r="J278" s="792"/>
      <c r="K278" s="793"/>
      <c r="L278" s="792"/>
      <c r="M278" s="793"/>
      <c r="N278" s="794"/>
      <c r="O278" s="794"/>
      <c r="P278" s="794"/>
      <c r="Q278" s="795"/>
      <c r="R278" s="796" t="s">
        <v>161</v>
      </c>
      <c r="S278" s="797">
        <v>0</v>
      </c>
    </row>
    <row r="279" spans="1:19" s="161" customFormat="1">
      <c r="A279" s="280"/>
      <c r="B279" s="781"/>
      <c r="C279" s="775"/>
      <c r="D279" s="792"/>
      <c r="E279" s="793"/>
      <c r="F279" s="796" t="s">
        <v>413</v>
      </c>
      <c r="G279" s="798" t="s">
        <v>153</v>
      </c>
      <c r="H279" s="796" t="s">
        <v>153</v>
      </c>
      <c r="I279" s="798" t="s">
        <v>154</v>
      </c>
      <c r="J279" s="796" t="s">
        <v>155</v>
      </c>
      <c r="K279" s="798" t="s">
        <v>160</v>
      </c>
      <c r="L279" s="796" t="s">
        <v>330</v>
      </c>
      <c r="M279" s="798" t="s">
        <v>407</v>
      </c>
      <c r="N279" s="794">
        <v>0</v>
      </c>
      <c r="O279" s="794">
        <v>0</v>
      </c>
      <c r="P279" s="794"/>
      <c r="Q279" s="795">
        <v>0</v>
      </c>
      <c r="R279" s="796"/>
      <c r="S279" s="797"/>
    </row>
    <row r="280" spans="1:19" s="161" customFormat="1">
      <c r="A280" s="280"/>
      <c r="B280" s="781"/>
      <c r="C280" s="775"/>
      <c r="D280" s="792"/>
      <c r="E280" s="793"/>
      <c r="F280" s="792"/>
      <c r="G280" s="793"/>
      <c r="H280" s="792"/>
      <c r="I280" s="793"/>
      <c r="J280" s="792"/>
      <c r="K280" s="793"/>
      <c r="L280" s="792"/>
      <c r="M280" s="793"/>
      <c r="N280" s="794"/>
      <c r="O280" s="794"/>
      <c r="P280" s="794"/>
      <c r="Q280" s="795"/>
      <c r="R280" s="796" t="s">
        <v>161</v>
      </c>
      <c r="S280" s="797">
        <v>0</v>
      </c>
    </row>
    <row r="281" spans="1:19" s="161" customFormat="1">
      <c r="A281" s="280"/>
      <c r="B281" s="781"/>
      <c r="C281" s="775"/>
      <c r="D281" s="792"/>
      <c r="E281" s="793"/>
      <c r="F281" s="796" t="s">
        <v>414</v>
      </c>
      <c r="G281" s="798" t="s">
        <v>153</v>
      </c>
      <c r="H281" s="796" t="s">
        <v>153</v>
      </c>
      <c r="I281" s="798" t="s">
        <v>154</v>
      </c>
      <c r="J281" s="796" t="s">
        <v>155</v>
      </c>
      <c r="K281" s="798" t="s">
        <v>160</v>
      </c>
      <c r="L281" s="796" t="s">
        <v>330</v>
      </c>
      <c r="M281" s="798" t="s">
        <v>407</v>
      </c>
      <c r="N281" s="794">
        <v>0.20999999999999994</v>
      </c>
      <c r="O281" s="794">
        <v>9.9999999999999992E-2</v>
      </c>
      <c r="P281" s="794"/>
      <c r="Q281" s="795">
        <v>0</v>
      </c>
      <c r="R281" s="796"/>
      <c r="S281" s="797"/>
    </row>
    <row r="282" spans="1:19" s="161" customFormat="1">
      <c r="A282" s="280"/>
      <c r="B282" s="781"/>
      <c r="C282" s="775"/>
      <c r="D282" s="792"/>
      <c r="E282" s="793"/>
      <c r="F282" s="792"/>
      <c r="G282" s="793"/>
      <c r="H282" s="792"/>
      <c r="I282" s="793"/>
      <c r="J282" s="792"/>
      <c r="K282" s="793"/>
      <c r="L282" s="792"/>
      <c r="M282" s="793"/>
      <c r="N282" s="794"/>
      <c r="O282" s="794"/>
      <c r="P282" s="794"/>
      <c r="Q282" s="795"/>
      <c r="R282" s="796" t="s">
        <v>161</v>
      </c>
      <c r="S282" s="797">
        <v>0</v>
      </c>
    </row>
    <row r="283" spans="1:19" s="161" customFormat="1">
      <c r="A283" s="280"/>
      <c r="B283" s="781"/>
      <c r="C283" s="775"/>
      <c r="D283" s="792"/>
      <c r="E283" s="799" t="s">
        <v>415</v>
      </c>
      <c r="F283" s="800"/>
      <c r="G283" s="800"/>
      <c r="H283" s="800"/>
      <c r="I283" s="800"/>
      <c r="J283" s="800"/>
      <c r="K283" s="800"/>
      <c r="L283" s="800"/>
      <c r="M283" s="800"/>
      <c r="N283" s="801">
        <v>1.6300000000000008</v>
      </c>
      <c r="O283" s="801">
        <v>1.1799999999999995</v>
      </c>
      <c r="P283" s="801">
        <v>0.57999999999999996</v>
      </c>
      <c r="Q283" s="802">
        <v>2703.1609999999996</v>
      </c>
      <c r="R283" s="800"/>
      <c r="S283" s="803"/>
    </row>
    <row r="284" spans="1:19" s="161" customFormat="1">
      <c r="A284" s="280"/>
      <c r="B284" s="781"/>
      <c r="C284" s="775"/>
      <c r="D284" s="792"/>
      <c r="E284" s="798" t="s">
        <v>416</v>
      </c>
      <c r="F284" s="796" t="s">
        <v>417</v>
      </c>
      <c r="G284" s="798" t="s">
        <v>153</v>
      </c>
      <c r="H284" s="796" t="s">
        <v>153</v>
      </c>
      <c r="I284" s="798" t="s">
        <v>159</v>
      </c>
      <c r="J284" s="796" t="s">
        <v>155</v>
      </c>
      <c r="K284" s="798" t="s">
        <v>160</v>
      </c>
      <c r="L284" s="796" t="s">
        <v>330</v>
      </c>
      <c r="M284" s="798" t="s">
        <v>330</v>
      </c>
      <c r="N284" s="794">
        <v>0.34200000000000008</v>
      </c>
      <c r="O284" s="794">
        <v>0</v>
      </c>
      <c r="P284" s="794"/>
      <c r="Q284" s="795">
        <v>0</v>
      </c>
      <c r="R284" s="796"/>
      <c r="S284" s="797"/>
    </row>
    <row r="285" spans="1:19" s="161" customFormat="1">
      <c r="A285" s="280"/>
      <c r="B285" s="781"/>
      <c r="C285" s="775"/>
      <c r="D285" s="792"/>
      <c r="E285" s="793"/>
      <c r="F285" s="792"/>
      <c r="G285" s="793"/>
      <c r="H285" s="792"/>
      <c r="I285" s="793"/>
      <c r="J285" s="792"/>
      <c r="K285" s="793"/>
      <c r="L285" s="792"/>
      <c r="M285" s="793"/>
      <c r="N285" s="794"/>
      <c r="O285" s="794"/>
      <c r="P285" s="794"/>
      <c r="Q285" s="795"/>
      <c r="R285" s="796" t="s">
        <v>161</v>
      </c>
      <c r="S285" s="797">
        <v>0</v>
      </c>
    </row>
    <row r="286" spans="1:19" s="161" customFormat="1">
      <c r="A286" s="280"/>
      <c r="B286" s="781"/>
      <c r="C286" s="775"/>
      <c r="D286" s="792"/>
      <c r="E286" s="793"/>
      <c r="F286" s="796" t="s">
        <v>409</v>
      </c>
      <c r="G286" s="798" t="s">
        <v>153</v>
      </c>
      <c r="H286" s="796" t="s">
        <v>153</v>
      </c>
      <c r="I286" s="798" t="s">
        <v>159</v>
      </c>
      <c r="J286" s="796" t="s">
        <v>155</v>
      </c>
      <c r="K286" s="798" t="s">
        <v>156</v>
      </c>
      <c r="L286" s="796" t="s">
        <v>330</v>
      </c>
      <c r="M286" s="798" t="s">
        <v>330</v>
      </c>
      <c r="N286" s="794">
        <v>0.55000000000000004</v>
      </c>
      <c r="O286" s="794">
        <v>0.3</v>
      </c>
      <c r="P286" s="794"/>
      <c r="Q286" s="795">
        <v>50.567999999999991</v>
      </c>
      <c r="R286" s="796"/>
      <c r="S286" s="797"/>
    </row>
    <row r="287" spans="1:19" s="161" customFormat="1">
      <c r="A287" s="280"/>
      <c r="B287" s="781"/>
      <c r="C287" s="775"/>
      <c r="D287" s="792"/>
      <c r="E287" s="793"/>
      <c r="F287" s="792"/>
      <c r="G287" s="793"/>
      <c r="H287" s="792"/>
      <c r="I287" s="793"/>
      <c r="J287" s="792"/>
      <c r="K287" s="793"/>
      <c r="L287" s="792"/>
      <c r="M287" s="793"/>
      <c r="N287" s="794"/>
      <c r="O287" s="794"/>
      <c r="P287" s="794"/>
      <c r="Q287" s="795"/>
      <c r="R287" s="796" t="s">
        <v>161</v>
      </c>
      <c r="S287" s="797">
        <v>4970</v>
      </c>
    </row>
    <row r="288" spans="1:19" s="161" customFormat="1">
      <c r="A288" s="280"/>
      <c r="B288" s="781"/>
      <c r="C288" s="775"/>
      <c r="D288" s="792"/>
      <c r="E288" s="799" t="s">
        <v>418</v>
      </c>
      <c r="F288" s="800"/>
      <c r="G288" s="800"/>
      <c r="H288" s="800"/>
      <c r="I288" s="800"/>
      <c r="J288" s="800"/>
      <c r="K288" s="800"/>
      <c r="L288" s="800"/>
      <c r="M288" s="800"/>
      <c r="N288" s="801">
        <v>0.89200000000000057</v>
      </c>
      <c r="O288" s="801">
        <v>0.3</v>
      </c>
      <c r="P288" s="801">
        <v>0.3</v>
      </c>
      <c r="Q288" s="802">
        <v>50.567999999999991</v>
      </c>
      <c r="R288" s="800"/>
      <c r="S288" s="803"/>
    </row>
    <row r="289" spans="1:19" s="161" customFormat="1">
      <c r="A289" s="280"/>
      <c r="B289" s="781"/>
      <c r="C289" s="775"/>
      <c r="D289" s="792"/>
      <c r="E289" s="798" t="s">
        <v>419</v>
      </c>
      <c r="F289" s="796" t="s">
        <v>408</v>
      </c>
      <c r="G289" s="798" t="s">
        <v>153</v>
      </c>
      <c r="H289" s="796" t="s">
        <v>153</v>
      </c>
      <c r="I289" s="798" t="s">
        <v>159</v>
      </c>
      <c r="J289" s="796" t="s">
        <v>155</v>
      </c>
      <c r="K289" s="798" t="s">
        <v>160</v>
      </c>
      <c r="L289" s="796" t="s">
        <v>330</v>
      </c>
      <c r="M289" s="798" t="s">
        <v>420</v>
      </c>
      <c r="N289" s="794">
        <v>0</v>
      </c>
      <c r="O289" s="794">
        <v>0</v>
      </c>
      <c r="P289" s="794"/>
      <c r="Q289" s="795">
        <v>0</v>
      </c>
      <c r="R289" s="796"/>
      <c r="S289" s="797"/>
    </row>
    <row r="290" spans="1:19" s="161" customFormat="1">
      <c r="A290" s="280"/>
      <c r="B290" s="781"/>
      <c r="C290" s="775"/>
      <c r="D290" s="792"/>
      <c r="E290" s="793"/>
      <c r="F290" s="792"/>
      <c r="G290" s="793"/>
      <c r="H290" s="792"/>
      <c r="I290" s="793"/>
      <c r="J290" s="792"/>
      <c r="K290" s="793"/>
      <c r="L290" s="792"/>
      <c r="M290" s="793"/>
      <c r="N290" s="794"/>
      <c r="O290" s="794"/>
      <c r="P290" s="794"/>
      <c r="Q290" s="795"/>
      <c r="R290" s="796" t="s">
        <v>161</v>
      </c>
      <c r="S290" s="797">
        <v>0</v>
      </c>
    </row>
    <row r="291" spans="1:19" s="161" customFormat="1">
      <c r="A291" s="280"/>
      <c r="B291" s="781"/>
      <c r="C291" s="775"/>
      <c r="D291" s="792"/>
      <c r="E291" s="799" t="s">
        <v>421</v>
      </c>
      <c r="F291" s="800"/>
      <c r="G291" s="800"/>
      <c r="H291" s="800"/>
      <c r="I291" s="800"/>
      <c r="J291" s="800"/>
      <c r="K291" s="800"/>
      <c r="L291" s="800"/>
      <c r="M291" s="800"/>
      <c r="N291" s="801">
        <v>0</v>
      </c>
      <c r="O291" s="801">
        <v>0</v>
      </c>
      <c r="P291" s="801">
        <v>0</v>
      </c>
      <c r="Q291" s="802">
        <v>0</v>
      </c>
      <c r="R291" s="800"/>
      <c r="S291" s="803"/>
    </row>
    <row r="292" spans="1:19" s="161" customFormat="1">
      <c r="A292" s="280"/>
      <c r="B292" s="781"/>
      <c r="C292" s="775"/>
      <c r="D292" s="792"/>
      <c r="E292" s="798" t="s">
        <v>422</v>
      </c>
      <c r="F292" s="796" t="s">
        <v>406</v>
      </c>
      <c r="G292" s="798" t="s">
        <v>153</v>
      </c>
      <c r="H292" s="796" t="s">
        <v>153</v>
      </c>
      <c r="I292" s="798" t="s">
        <v>159</v>
      </c>
      <c r="J292" s="796" t="s">
        <v>155</v>
      </c>
      <c r="K292" s="798" t="s">
        <v>156</v>
      </c>
      <c r="L292" s="796" t="s">
        <v>423</v>
      </c>
      <c r="M292" s="798" t="s">
        <v>424</v>
      </c>
      <c r="N292" s="794">
        <v>0.4499999999999999</v>
      </c>
      <c r="O292" s="794">
        <v>0</v>
      </c>
      <c r="P292" s="794"/>
      <c r="Q292" s="795">
        <v>49.939</v>
      </c>
      <c r="R292" s="796"/>
      <c r="S292" s="797"/>
    </row>
    <row r="293" spans="1:19" s="161" customFormat="1">
      <c r="A293" s="280"/>
      <c r="B293" s="781"/>
      <c r="C293" s="775"/>
      <c r="D293" s="792"/>
      <c r="E293" s="793"/>
      <c r="F293" s="792"/>
      <c r="G293" s="793"/>
      <c r="H293" s="792"/>
      <c r="I293" s="793"/>
      <c r="J293" s="792"/>
      <c r="K293" s="793"/>
      <c r="L293" s="792"/>
      <c r="M293" s="793"/>
      <c r="N293" s="794"/>
      <c r="O293" s="794"/>
      <c r="P293" s="794"/>
      <c r="Q293" s="795"/>
      <c r="R293" s="796" t="s">
        <v>161</v>
      </c>
      <c r="S293" s="797">
        <v>3768</v>
      </c>
    </row>
    <row r="294" spans="1:19" s="161" customFormat="1">
      <c r="A294" s="280"/>
      <c r="B294" s="781"/>
      <c r="C294" s="775"/>
      <c r="D294" s="792"/>
      <c r="E294" s="793"/>
      <c r="F294" s="796" t="s">
        <v>409</v>
      </c>
      <c r="G294" s="798" t="s">
        <v>153</v>
      </c>
      <c r="H294" s="796" t="s">
        <v>153</v>
      </c>
      <c r="I294" s="798" t="s">
        <v>159</v>
      </c>
      <c r="J294" s="796" t="s">
        <v>155</v>
      </c>
      <c r="K294" s="798" t="s">
        <v>156</v>
      </c>
      <c r="L294" s="796" t="s">
        <v>423</v>
      </c>
      <c r="M294" s="798" t="s">
        <v>424</v>
      </c>
      <c r="N294" s="794">
        <v>0.4499999999999999</v>
      </c>
      <c r="O294" s="794">
        <v>0.35000000000000003</v>
      </c>
      <c r="P294" s="794"/>
      <c r="Q294" s="795">
        <v>53.165000000000006</v>
      </c>
      <c r="R294" s="796"/>
      <c r="S294" s="797"/>
    </row>
    <row r="295" spans="1:19" s="161" customFormat="1">
      <c r="A295" s="280"/>
      <c r="B295" s="781"/>
      <c r="C295" s="775"/>
      <c r="D295" s="792"/>
      <c r="E295" s="793"/>
      <c r="F295" s="792"/>
      <c r="G295" s="793"/>
      <c r="H295" s="792"/>
      <c r="I295" s="793"/>
      <c r="J295" s="792"/>
      <c r="K295" s="793"/>
      <c r="L295" s="792"/>
      <c r="M295" s="793"/>
      <c r="N295" s="794"/>
      <c r="O295" s="794"/>
      <c r="P295" s="794"/>
      <c r="Q295" s="795"/>
      <c r="R295" s="796" t="s">
        <v>161</v>
      </c>
      <c r="S295" s="797">
        <v>4142</v>
      </c>
    </row>
    <row r="296" spans="1:19" s="161" customFormat="1">
      <c r="A296" s="280"/>
      <c r="B296" s="781"/>
      <c r="C296" s="775"/>
      <c r="D296" s="792"/>
      <c r="E296" s="793"/>
      <c r="F296" s="796" t="s">
        <v>2078</v>
      </c>
      <c r="G296" s="798" t="s">
        <v>153</v>
      </c>
      <c r="H296" s="796" t="s">
        <v>153</v>
      </c>
      <c r="I296" s="798" t="s">
        <v>159</v>
      </c>
      <c r="J296" s="796" t="s">
        <v>155</v>
      </c>
      <c r="K296" s="798" t="s">
        <v>156</v>
      </c>
      <c r="L296" s="796" t="s">
        <v>423</v>
      </c>
      <c r="M296" s="798" t="s">
        <v>424</v>
      </c>
      <c r="N296" s="794">
        <v>0.19999999999999998</v>
      </c>
      <c r="O296" s="794">
        <v>0.19500000000000003</v>
      </c>
      <c r="P296" s="794"/>
      <c r="Q296" s="795">
        <v>5.3170000000000002</v>
      </c>
      <c r="R296" s="796"/>
      <c r="S296" s="797"/>
    </row>
    <row r="297" spans="1:19" s="161" customFormat="1">
      <c r="A297" s="280"/>
      <c r="B297" s="781"/>
      <c r="C297" s="775"/>
      <c r="D297" s="792"/>
      <c r="E297" s="793"/>
      <c r="F297" s="792"/>
      <c r="G297" s="793"/>
      <c r="H297" s="792"/>
      <c r="I297" s="793"/>
      <c r="J297" s="792"/>
      <c r="K297" s="793"/>
      <c r="L297" s="792"/>
      <c r="M297" s="793"/>
      <c r="N297" s="794"/>
      <c r="O297" s="794"/>
      <c r="P297" s="794"/>
      <c r="Q297" s="795"/>
      <c r="R297" s="796" t="s">
        <v>161</v>
      </c>
      <c r="S297" s="797">
        <v>388</v>
      </c>
    </row>
    <row r="298" spans="1:19" s="161" customFormat="1">
      <c r="A298" s="280"/>
      <c r="B298" s="781"/>
      <c r="C298" s="775"/>
      <c r="D298" s="792"/>
      <c r="E298" s="793"/>
      <c r="F298" s="796" t="s">
        <v>2079</v>
      </c>
      <c r="G298" s="798" t="s">
        <v>153</v>
      </c>
      <c r="H298" s="796" t="s">
        <v>153</v>
      </c>
      <c r="I298" s="798" t="s">
        <v>159</v>
      </c>
      <c r="J298" s="796" t="s">
        <v>155</v>
      </c>
      <c r="K298" s="798" t="s">
        <v>156</v>
      </c>
      <c r="L298" s="796" t="s">
        <v>423</v>
      </c>
      <c r="M298" s="798" t="s">
        <v>424</v>
      </c>
      <c r="N298" s="794">
        <v>9.9999999999999992E-2</v>
      </c>
      <c r="O298" s="794">
        <v>8.9999999999999983E-2</v>
      </c>
      <c r="P298" s="794"/>
      <c r="Q298" s="795">
        <v>2.6640000000000001</v>
      </c>
      <c r="R298" s="796"/>
      <c r="S298" s="797"/>
    </row>
    <row r="299" spans="1:19" s="161" customFormat="1">
      <c r="A299" s="280"/>
      <c r="B299" s="781"/>
      <c r="C299" s="775"/>
      <c r="D299" s="792"/>
      <c r="E299" s="793"/>
      <c r="F299" s="792"/>
      <c r="G299" s="793"/>
      <c r="H299" s="792"/>
      <c r="I299" s="793"/>
      <c r="J299" s="792"/>
      <c r="K299" s="793"/>
      <c r="L299" s="792"/>
      <c r="M299" s="793"/>
      <c r="N299" s="794"/>
      <c r="O299" s="794"/>
      <c r="P299" s="794"/>
      <c r="Q299" s="795"/>
      <c r="R299" s="796" t="s">
        <v>161</v>
      </c>
      <c r="S299" s="797">
        <v>193</v>
      </c>
    </row>
    <row r="300" spans="1:19" s="161" customFormat="1">
      <c r="A300" s="280"/>
      <c r="B300" s="781"/>
      <c r="C300" s="775"/>
      <c r="D300" s="792"/>
      <c r="E300" s="799" t="s">
        <v>425</v>
      </c>
      <c r="F300" s="800"/>
      <c r="G300" s="800"/>
      <c r="H300" s="800"/>
      <c r="I300" s="800"/>
      <c r="J300" s="800"/>
      <c r="K300" s="800"/>
      <c r="L300" s="800"/>
      <c r="M300" s="800"/>
      <c r="N300" s="801">
        <v>1.1999999999999991</v>
      </c>
      <c r="O300" s="801">
        <v>0.63499999999999979</v>
      </c>
      <c r="P300" s="801">
        <v>0.40400000000000003</v>
      </c>
      <c r="Q300" s="802">
        <v>111.08500000000002</v>
      </c>
      <c r="R300" s="800"/>
      <c r="S300" s="803"/>
    </row>
    <row r="301" spans="1:19" s="161" customFormat="1">
      <c r="A301" s="280"/>
      <c r="B301" s="781"/>
      <c r="C301" s="775"/>
      <c r="D301" s="792"/>
      <c r="E301" s="798" t="s">
        <v>1845</v>
      </c>
      <c r="F301" s="796" t="s">
        <v>406</v>
      </c>
      <c r="G301" s="798" t="s">
        <v>153</v>
      </c>
      <c r="H301" s="796" t="s">
        <v>153</v>
      </c>
      <c r="I301" s="798" t="s">
        <v>159</v>
      </c>
      <c r="J301" s="796" t="s">
        <v>155</v>
      </c>
      <c r="K301" s="798" t="s">
        <v>160</v>
      </c>
      <c r="L301" s="796" t="s">
        <v>426</v>
      </c>
      <c r="M301" s="798" t="s">
        <v>427</v>
      </c>
      <c r="N301" s="794">
        <v>0.5</v>
      </c>
      <c r="O301" s="794">
        <v>0</v>
      </c>
      <c r="P301" s="794"/>
      <c r="Q301" s="795">
        <v>0</v>
      </c>
      <c r="R301" s="796"/>
      <c r="S301" s="797"/>
    </row>
    <row r="302" spans="1:19" s="161" customFormat="1">
      <c r="A302" s="280"/>
      <c r="B302" s="781"/>
      <c r="C302" s="775"/>
      <c r="D302" s="792"/>
      <c r="E302" s="793"/>
      <c r="F302" s="792"/>
      <c r="G302" s="793"/>
      <c r="H302" s="792"/>
      <c r="I302" s="793"/>
      <c r="J302" s="792"/>
      <c r="K302" s="793"/>
      <c r="L302" s="792"/>
      <c r="M302" s="793"/>
      <c r="N302" s="794"/>
      <c r="O302" s="794"/>
      <c r="P302" s="794"/>
      <c r="Q302" s="795"/>
      <c r="R302" s="796" t="s">
        <v>161</v>
      </c>
      <c r="S302" s="797">
        <v>0</v>
      </c>
    </row>
    <row r="303" spans="1:19" s="161" customFormat="1">
      <c r="A303" s="280"/>
      <c r="B303" s="781"/>
      <c r="C303" s="775"/>
      <c r="D303" s="792"/>
      <c r="E303" s="793"/>
      <c r="F303" s="796" t="s">
        <v>410</v>
      </c>
      <c r="G303" s="798" t="s">
        <v>153</v>
      </c>
      <c r="H303" s="796" t="s">
        <v>153</v>
      </c>
      <c r="I303" s="798" t="s">
        <v>159</v>
      </c>
      <c r="J303" s="796" t="s">
        <v>155</v>
      </c>
      <c r="K303" s="798" t="s">
        <v>160</v>
      </c>
      <c r="L303" s="796" t="s">
        <v>426</v>
      </c>
      <c r="M303" s="798" t="s">
        <v>427</v>
      </c>
      <c r="N303" s="794">
        <v>0.19999999999999998</v>
      </c>
      <c r="O303" s="794">
        <v>0</v>
      </c>
      <c r="P303" s="794"/>
      <c r="Q303" s="795">
        <v>0</v>
      </c>
      <c r="R303" s="796"/>
      <c r="S303" s="797"/>
    </row>
    <row r="304" spans="1:19" s="161" customFormat="1">
      <c r="A304" s="280"/>
      <c r="B304" s="781"/>
      <c r="C304" s="775"/>
      <c r="D304" s="792"/>
      <c r="E304" s="793"/>
      <c r="F304" s="792"/>
      <c r="G304" s="793"/>
      <c r="H304" s="792"/>
      <c r="I304" s="793"/>
      <c r="J304" s="792"/>
      <c r="K304" s="793"/>
      <c r="L304" s="792"/>
      <c r="M304" s="793"/>
      <c r="N304" s="794"/>
      <c r="O304" s="794"/>
      <c r="P304" s="794"/>
      <c r="Q304" s="795"/>
      <c r="R304" s="796" t="s">
        <v>161</v>
      </c>
      <c r="S304" s="797">
        <v>0</v>
      </c>
    </row>
    <row r="305" spans="1:19" s="161" customFormat="1">
      <c r="A305" s="280"/>
      <c r="B305" s="781"/>
      <c r="C305" s="775"/>
      <c r="D305" s="792"/>
      <c r="E305" s="793"/>
      <c r="F305" s="796" t="s">
        <v>412</v>
      </c>
      <c r="G305" s="798" t="s">
        <v>153</v>
      </c>
      <c r="H305" s="796" t="s">
        <v>153</v>
      </c>
      <c r="I305" s="798" t="s">
        <v>159</v>
      </c>
      <c r="J305" s="796" t="s">
        <v>155</v>
      </c>
      <c r="K305" s="798" t="s">
        <v>160</v>
      </c>
      <c r="L305" s="796" t="s">
        <v>426</v>
      </c>
      <c r="M305" s="798" t="s">
        <v>427</v>
      </c>
      <c r="N305" s="794">
        <v>0.6</v>
      </c>
      <c r="O305" s="794">
        <v>0</v>
      </c>
      <c r="P305" s="794"/>
      <c r="Q305" s="795">
        <v>0</v>
      </c>
      <c r="R305" s="796"/>
      <c r="S305" s="797"/>
    </row>
    <row r="306" spans="1:19" s="161" customFormat="1">
      <c r="A306" s="280"/>
      <c r="B306" s="781"/>
      <c r="C306" s="775"/>
      <c r="D306" s="792"/>
      <c r="E306" s="793"/>
      <c r="F306" s="792"/>
      <c r="G306" s="793"/>
      <c r="H306" s="792"/>
      <c r="I306" s="793"/>
      <c r="J306" s="792"/>
      <c r="K306" s="793"/>
      <c r="L306" s="792"/>
      <c r="M306" s="793"/>
      <c r="N306" s="794"/>
      <c r="O306" s="794"/>
      <c r="P306" s="794"/>
      <c r="Q306" s="795"/>
      <c r="R306" s="796" t="s">
        <v>161</v>
      </c>
      <c r="S306" s="797">
        <v>0</v>
      </c>
    </row>
    <row r="307" spans="1:19" s="161" customFormat="1">
      <c r="A307" s="280"/>
      <c r="B307" s="781"/>
      <c r="C307" s="775"/>
      <c r="D307" s="792"/>
      <c r="E307" s="793"/>
      <c r="F307" s="796" t="s">
        <v>428</v>
      </c>
      <c r="G307" s="798" t="s">
        <v>153</v>
      </c>
      <c r="H307" s="796" t="s">
        <v>153</v>
      </c>
      <c r="I307" s="798" t="s">
        <v>159</v>
      </c>
      <c r="J307" s="796" t="s">
        <v>155</v>
      </c>
      <c r="K307" s="798" t="s">
        <v>160</v>
      </c>
      <c r="L307" s="796" t="s">
        <v>426</v>
      </c>
      <c r="M307" s="798" t="s">
        <v>427</v>
      </c>
      <c r="N307" s="794">
        <v>0.19999999999999998</v>
      </c>
      <c r="O307" s="794">
        <v>0</v>
      </c>
      <c r="P307" s="794"/>
      <c r="Q307" s="795">
        <v>0</v>
      </c>
      <c r="R307" s="796"/>
      <c r="S307" s="797"/>
    </row>
    <row r="308" spans="1:19" s="161" customFormat="1">
      <c r="A308" s="280"/>
      <c r="B308" s="781"/>
      <c r="C308" s="775"/>
      <c r="D308" s="792"/>
      <c r="E308" s="793"/>
      <c r="F308" s="792"/>
      <c r="G308" s="793"/>
      <c r="H308" s="792"/>
      <c r="I308" s="793"/>
      <c r="J308" s="792"/>
      <c r="K308" s="793"/>
      <c r="L308" s="792"/>
      <c r="M308" s="793"/>
      <c r="N308" s="794"/>
      <c r="O308" s="794"/>
      <c r="P308" s="794"/>
      <c r="Q308" s="795"/>
      <c r="R308" s="796" t="s">
        <v>161</v>
      </c>
      <c r="S308" s="797">
        <v>0</v>
      </c>
    </row>
    <row r="309" spans="1:19" s="161" customFormat="1">
      <c r="A309" s="280"/>
      <c r="B309" s="781"/>
      <c r="C309" s="775"/>
      <c r="D309" s="792"/>
      <c r="E309" s="793"/>
      <c r="F309" s="796" t="s">
        <v>429</v>
      </c>
      <c r="G309" s="798" t="s">
        <v>153</v>
      </c>
      <c r="H309" s="796" t="s">
        <v>153</v>
      </c>
      <c r="I309" s="798" t="s">
        <v>159</v>
      </c>
      <c r="J309" s="796" t="s">
        <v>155</v>
      </c>
      <c r="K309" s="798" t="s">
        <v>160</v>
      </c>
      <c r="L309" s="796" t="s">
        <v>426</v>
      </c>
      <c r="M309" s="798" t="s">
        <v>427</v>
      </c>
      <c r="N309" s="794">
        <v>0.19999999999999998</v>
      </c>
      <c r="O309" s="794">
        <v>0</v>
      </c>
      <c r="P309" s="794"/>
      <c r="Q309" s="795">
        <v>0</v>
      </c>
      <c r="R309" s="796"/>
      <c r="S309" s="797"/>
    </row>
    <row r="310" spans="1:19" s="161" customFormat="1">
      <c r="A310" s="280"/>
      <c r="B310" s="781"/>
      <c r="C310" s="775"/>
      <c r="D310" s="792"/>
      <c r="E310" s="793"/>
      <c r="F310" s="792"/>
      <c r="G310" s="793"/>
      <c r="H310" s="792"/>
      <c r="I310" s="793"/>
      <c r="J310" s="792"/>
      <c r="K310" s="793"/>
      <c r="L310" s="792"/>
      <c r="M310" s="793"/>
      <c r="N310" s="794"/>
      <c r="O310" s="794"/>
      <c r="P310" s="794"/>
      <c r="Q310" s="795"/>
      <c r="R310" s="796" t="s">
        <v>161</v>
      </c>
      <c r="S310" s="797">
        <v>0</v>
      </c>
    </row>
    <row r="311" spans="1:19" s="161" customFormat="1">
      <c r="A311" s="280"/>
      <c r="B311" s="781"/>
      <c r="C311" s="775"/>
      <c r="D311" s="792"/>
      <c r="E311" s="799" t="s">
        <v>1846</v>
      </c>
      <c r="F311" s="800"/>
      <c r="G311" s="800"/>
      <c r="H311" s="800"/>
      <c r="I311" s="800"/>
      <c r="J311" s="800"/>
      <c r="K311" s="800"/>
      <c r="L311" s="800"/>
      <c r="M311" s="800"/>
      <c r="N311" s="801">
        <v>1.6999999999999997</v>
      </c>
      <c r="O311" s="801">
        <v>0</v>
      </c>
      <c r="P311" s="801">
        <v>0</v>
      </c>
      <c r="Q311" s="802">
        <v>0</v>
      </c>
      <c r="R311" s="800"/>
      <c r="S311" s="803"/>
    </row>
    <row r="312" spans="1:19" s="161" customFormat="1">
      <c r="A312" s="280"/>
      <c r="B312" s="781"/>
      <c r="C312" s="775"/>
      <c r="D312" s="796" t="s">
        <v>176</v>
      </c>
      <c r="E312" s="792"/>
      <c r="F312" s="792"/>
      <c r="G312" s="792"/>
      <c r="H312" s="792"/>
      <c r="I312" s="792"/>
      <c r="J312" s="792"/>
      <c r="K312" s="792"/>
      <c r="L312" s="792"/>
      <c r="M312" s="792"/>
      <c r="N312" s="794">
        <v>5.4220000000000006</v>
      </c>
      <c r="O312" s="794">
        <v>2.1149999999999971</v>
      </c>
      <c r="P312" s="794"/>
      <c r="Q312" s="795">
        <v>2864.8139999999999</v>
      </c>
      <c r="R312" s="792"/>
      <c r="S312" s="797"/>
    </row>
    <row r="313" spans="1:19" s="161" customFormat="1">
      <c r="A313" s="280"/>
      <c r="B313" s="781"/>
      <c r="C313" s="775"/>
      <c r="D313" s="796" t="s">
        <v>177</v>
      </c>
      <c r="E313" s="798" t="s">
        <v>430</v>
      </c>
      <c r="F313" s="796" t="s">
        <v>431</v>
      </c>
      <c r="G313" s="798" t="s">
        <v>179</v>
      </c>
      <c r="H313" s="796" t="s">
        <v>179</v>
      </c>
      <c r="I313" s="798" t="s">
        <v>159</v>
      </c>
      <c r="J313" s="796" t="s">
        <v>155</v>
      </c>
      <c r="K313" s="798" t="s">
        <v>160</v>
      </c>
      <c r="L313" s="796" t="s">
        <v>330</v>
      </c>
      <c r="M313" s="798" t="s">
        <v>330</v>
      </c>
      <c r="N313" s="794">
        <v>9.5000000000000015E-2</v>
      </c>
      <c r="O313" s="794">
        <v>0</v>
      </c>
      <c r="P313" s="794"/>
      <c r="Q313" s="795">
        <v>0</v>
      </c>
      <c r="R313" s="796"/>
      <c r="S313" s="797"/>
    </row>
    <row r="314" spans="1:19" s="161" customFormat="1">
      <c r="A314" s="280"/>
      <c r="B314" s="781"/>
      <c r="C314" s="775"/>
      <c r="D314" s="792"/>
      <c r="E314" s="793"/>
      <c r="F314" s="796" t="s">
        <v>432</v>
      </c>
      <c r="G314" s="798" t="s">
        <v>179</v>
      </c>
      <c r="H314" s="796" t="s">
        <v>179</v>
      </c>
      <c r="I314" s="798" t="s">
        <v>159</v>
      </c>
      <c r="J314" s="796" t="s">
        <v>155</v>
      </c>
      <c r="K314" s="798" t="s">
        <v>160</v>
      </c>
      <c r="L314" s="796" t="s">
        <v>330</v>
      </c>
      <c r="M314" s="798" t="s">
        <v>330</v>
      </c>
      <c r="N314" s="794">
        <v>9.0000000000000024E-2</v>
      </c>
      <c r="O314" s="794">
        <v>0</v>
      </c>
      <c r="P314" s="794"/>
      <c r="Q314" s="795">
        <v>0</v>
      </c>
      <c r="R314" s="796"/>
      <c r="S314" s="797"/>
    </row>
    <row r="315" spans="1:19" s="161" customFormat="1">
      <c r="A315" s="280"/>
      <c r="B315" s="781"/>
      <c r="C315" s="775"/>
      <c r="D315" s="792"/>
      <c r="E315" s="799" t="s">
        <v>433</v>
      </c>
      <c r="F315" s="800"/>
      <c r="G315" s="800"/>
      <c r="H315" s="800"/>
      <c r="I315" s="800"/>
      <c r="J315" s="800"/>
      <c r="K315" s="800"/>
      <c r="L315" s="800"/>
      <c r="M315" s="800"/>
      <c r="N315" s="801">
        <v>0.18500000000000008</v>
      </c>
      <c r="O315" s="801">
        <v>0</v>
      </c>
      <c r="P315" s="801">
        <v>0</v>
      </c>
      <c r="Q315" s="802">
        <v>0</v>
      </c>
      <c r="R315" s="800"/>
      <c r="S315" s="803"/>
    </row>
    <row r="316" spans="1:19" s="161" customFormat="1">
      <c r="A316" s="280"/>
      <c r="B316" s="781"/>
      <c r="C316" s="775"/>
      <c r="D316" s="792"/>
      <c r="E316" s="798" t="s">
        <v>434</v>
      </c>
      <c r="F316" s="796" t="s">
        <v>435</v>
      </c>
      <c r="G316" s="798" t="s">
        <v>179</v>
      </c>
      <c r="H316" s="796" t="s">
        <v>179</v>
      </c>
      <c r="I316" s="798" t="s">
        <v>159</v>
      </c>
      <c r="J316" s="796" t="s">
        <v>155</v>
      </c>
      <c r="K316" s="798" t="s">
        <v>160</v>
      </c>
      <c r="L316" s="796" t="s">
        <v>423</v>
      </c>
      <c r="M316" s="798" t="s">
        <v>436</v>
      </c>
      <c r="N316" s="794">
        <v>0.33600000000000008</v>
      </c>
      <c r="O316" s="794">
        <v>0</v>
      </c>
      <c r="P316" s="794"/>
      <c r="Q316" s="795">
        <v>0</v>
      </c>
      <c r="R316" s="796"/>
      <c r="S316" s="797"/>
    </row>
    <row r="317" spans="1:19" s="161" customFormat="1">
      <c r="A317" s="280"/>
      <c r="B317" s="781"/>
      <c r="C317" s="775"/>
      <c r="D317" s="792"/>
      <c r="E317" s="793"/>
      <c r="F317" s="796" t="s">
        <v>437</v>
      </c>
      <c r="G317" s="798" t="s">
        <v>179</v>
      </c>
      <c r="H317" s="796" t="s">
        <v>179</v>
      </c>
      <c r="I317" s="798" t="s">
        <v>159</v>
      </c>
      <c r="J317" s="796" t="s">
        <v>155</v>
      </c>
      <c r="K317" s="798" t="s">
        <v>160</v>
      </c>
      <c r="L317" s="796" t="s">
        <v>423</v>
      </c>
      <c r="M317" s="798" t="s">
        <v>436</v>
      </c>
      <c r="N317" s="794">
        <v>0.33600000000000008</v>
      </c>
      <c r="O317" s="794">
        <v>0</v>
      </c>
      <c r="P317" s="794"/>
      <c r="Q317" s="795">
        <v>0</v>
      </c>
      <c r="R317" s="796"/>
      <c r="S317" s="797"/>
    </row>
    <row r="318" spans="1:19" s="161" customFormat="1">
      <c r="A318" s="280"/>
      <c r="B318" s="781"/>
      <c r="C318" s="775"/>
      <c r="D318" s="792"/>
      <c r="E318" s="799" t="s">
        <v>438</v>
      </c>
      <c r="F318" s="800"/>
      <c r="G318" s="800"/>
      <c r="H318" s="800"/>
      <c r="I318" s="800"/>
      <c r="J318" s="800"/>
      <c r="K318" s="800"/>
      <c r="L318" s="800"/>
      <c r="M318" s="800"/>
      <c r="N318" s="801">
        <v>0.67200000000000037</v>
      </c>
      <c r="O318" s="801">
        <v>0</v>
      </c>
      <c r="P318" s="801">
        <v>0</v>
      </c>
      <c r="Q318" s="802">
        <v>0</v>
      </c>
      <c r="R318" s="800"/>
      <c r="S318" s="803"/>
    </row>
    <row r="319" spans="1:19" s="161" customFormat="1">
      <c r="A319" s="280"/>
      <c r="B319" s="781"/>
      <c r="C319" s="775"/>
      <c r="D319" s="792"/>
      <c r="E319" s="798" t="s">
        <v>439</v>
      </c>
      <c r="F319" s="796" t="s">
        <v>440</v>
      </c>
      <c r="G319" s="798" t="s">
        <v>179</v>
      </c>
      <c r="H319" s="796" t="s">
        <v>179</v>
      </c>
      <c r="I319" s="798" t="s">
        <v>159</v>
      </c>
      <c r="J319" s="796" t="s">
        <v>155</v>
      </c>
      <c r="K319" s="798" t="s">
        <v>160</v>
      </c>
      <c r="L319" s="796" t="s">
        <v>340</v>
      </c>
      <c r="M319" s="798" t="s">
        <v>441</v>
      </c>
      <c r="N319" s="794">
        <v>9.9999999999999992E-2</v>
      </c>
      <c r="O319" s="794">
        <v>0</v>
      </c>
      <c r="P319" s="794"/>
      <c r="Q319" s="795">
        <v>0</v>
      </c>
      <c r="R319" s="796"/>
      <c r="S319" s="797"/>
    </row>
    <row r="320" spans="1:19" s="161" customFormat="1">
      <c r="A320" s="280"/>
      <c r="B320" s="781"/>
      <c r="C320" s="775"/>
      <c r="D320" s="792"/>
      <c r="E320" s="793"/>
      <c r="F320" s="796" t="s">
        <v>442</v>
      </c>
      <c r="G320" s="798" t="s">
        <v>179</v>
      </c>
      <c r="H320" s="796" t="s">
        <v>179</v>
      </c>
      <c r="I320" s="798" t="s">
        <v>159</v>
      </c>
      <c r="J320" s="796" t="s">
        <v>155</v>
      </c>
      <c r="K320" s="798" t="s">
        <v>160</v>
      </c>
      <c r="L320" s="796" t="s">
        <v>340</v>
      </c>
      <c r="M320" s="798" t="s">
        <v>441</v>
      </c>
      <c r="N320" s="794">
        <v>9.9999999999999992E-2</v>
      </c>
      <c r="O320" s="794">
        <v>0</v>
      </c>
      <c r="P320" s="794"/>
      <c r="Q320" s="795">
        <v>0</v>
      </c>
      <c r="R320" s="796"/>
      <c r="S320" s="797"/>
    </row>
    <row r="321" spans="1:19" s="161" customFormat="1">
      <c r="A321" s="280"/>
      <c r="B321" s="781"/>
      <c r="C321" s="775"/>
      <c r="D321" s="792"/>
      <c r="E321" s="799" t="s">
        <v>443</v>
      </c>
      <c r="F321" s="800"/>
      <c r="G321" s="800"/>
      <c r="H321" s="800"/>
      <c r="I321" s="800"/>
      <c r="J321" s="800"/>
      <c r="K321" s="800"/>
      <c r="L321" s="800"/>
      <c r="M321" s="800"/>
      <c r="N321" s="801">
        <v>0.19999999999999998</v>
      </c>
      <c r="O321" s="801">
        <v>0</v>
      </c>
      <c r="P321" s="801">
        <v>0</v>
      </c>
      <c r="Q321" s="802">
        <v>0</v>
      </c>
      <c r="R321" s="800"/>
      <c r="S321" s="803"/>
    </row>
    <row r="322" spans="1:19" s="161" customFormat="1">
      <c r="A322" s="280"/>
      <c r="B322" s="781"/>
      <c r="C322" s="775"/>
      <c r="D322" s="792"/>
      <c r="E322" s="798" t="s">
        <v>444</v>
      </c>
      <c r="F322" s="796" t="s">
        <v>445</v>
      </c>
      <c r="G322" s="798" t="s">
        <v>179</v>
      </c>
      <c r="H322" s="796" t="s">
        <v>179</v>
      </c>
      <c r="I322" s="798" t="s">
        <v>159</v>
      </c>
      <c r="J322" s="796" t="s">
        <v>155</v>
      </c>
      <c r="K322" s="798" t="s">
        <v>160</v>
      </c>
      <c r="L322" s="796" t="s">
        <v>2</v>
      </c>
      <c r="M322" s="798" t="s">
        <v>2</v>
      </c>
      <c r="N322" s="794">
        <v>6.4000000000000015E-2</v>
      </c>
      <c r="O322" s="794">
        <v>0</v>
      </c>
      <c r="P322" s="794"/>
      <c r="Q322" s="795">
        <v>0</v>
      </c>
      <c r="R322" s="796"/>
      <c r="S322" s="797"/>
    </row>
    <row r="323" spans="1:19" s="161" customFormat="1">
      <c r="A323" s="280"/>
      <c r="B323" s="781"/>
      <c r="C323" s="775"/>
      <c r="D323" s="792"/>
      <c r="E323" s="793"/>
      <c r="F323" s="796" t="s">
        <v>446</v>
      </c>
      <c r="G323" s="798" t="s">
        <v>179</v>
      </c>
      <c r="H323" s="796" t="s">
        <v>179</v>
      </c>
      <c r="I323" s="798" t="s">
        <v>159</v>
      </c>
      <c r="J323" s="796" t="s">
        <v>155</v>
      </c>
      <c r="K323" s="798" t="s">
        <v>160</v>
      </c>
      <c r="L323" s="796" t="s">
        <v>2</v>
      </c>
      <c r="M323" s="798" t="s">
        <v>2</v>
      </c>
      <c r="N323" s="794">
        <v>9.9999999999999992E-2</v>
      </c>
      <c r="O323" s="794">
        <v>0</v>
      </c>
      <c r="P323" s="794"/>
      <c r="Q323" s="795">
        <v>0</v>
      </c>
      <c r="R323" s="796"/>
      <c r="S323" s="797"/>
    </row>
    <row r="324" spans="1:19" s="161" customFormat="1">
      <c r="A324" s="280"/>
      <c r="B324" s="781"/>
      <c r="C324" s="775"/>
      <c r="D324" s="792"/>
      <c r="E324" s="799" t="s">
        <v>447</v>
      </c>
      <c r="F324" s="800"/>
      <c r="G324" s="800"/>
      <c r="H324" s="800"/>
      <c r="I324" s="800"/>
      <c r="J324" s="800"/>
      <c r="K324" s="800"/>
      <c r="L324" s="800"/>
      <c r="M324" s="800"/>
      <c r="N324" s="801">
        <v>0.16400000000000001</v>
      </c>
      <c r="O324" s="801">
        <v>0</v>
      </c>
      <c r="P324" s="801">
        <v>0</v>
      </c>
      <c r="Q324" s="802">
        <v>0</v>
      </c>
      <c r="R324" s="800"/>
      <c r="S324" s="803"/>
    </row>
    <row r="325" spans="1:19" s="161" customFormat="1">
      <c r="A325" s="280"/>
      <c r="B325" s="781"/>
      <c r="C325" s="775"/>
      <c r="D325" s="792"/>
      <c r="E325" s="798" t="s">
        <v>448</v>
      </c>
      <c r="F325" s="796" t="s">
        <v>402</v>
      </c>
      <c r="G325" s="798" t="s">
        <v>179</v>
      </c>
      <c r="H325" s="796" t="s">
        <v>179</v>
      </c>
      <c r="I325" s="798" t="s">
        <v>159</v>
      </c>
      <c r="J325" s="796" t="s">
        <v>155</v>
      </c>
      <c r="K325" s="798" t="s">
        <v>160</v>
      </c>
      <c r="L325" s="796" t="s">
        <v>333</v>
      </c>
      <c r="M325" s="798" t="s">
        <v>371</v>
      </c>
      <c r="N325" s="794">
        <v>0.5</v>
      </c>
      <c r="O325" s="794">
        <v>0</v>
      </c>
      <c r="P325" s="794"/>
      <c r="Q325" s="795">
        <v>0</v>
      </c>
      <c r="R325" s="796"/>
      <c r="S325" s="797"/>
    </row>
    <row r="326" spans="1:19" s="161" customFormat="1">
      <c r="A326" s="280"/>
      <c r="B326" s="781"/>
      <c r="C326" s="775"/>
      <c r="D326" s="792"/>
      <c r="E326" s="793"/>
      <c r="F326" s="796" t="s">
        <v>449</v>
      </c>
      <c r="G326" s="798" t="s">
        <v>179</v>
      </c>
      <c r="H326" s="796" t="s">
        <v>179</v>
      </c>
      <c r="I326" s="798" t="s">
        <v>159</v>
      </c>
      <c r="J326" s="796" t="s">
        <v>155</v>
      </c>
      <c r="K326" s="798" t="s">
        <v>160</v>
      </c>
      <c r="L326" s="796" t="s">
        <v>333</v>
      </c>
      <c r="M326" s="798" t="s">
        <v>371</v>
      </c>
      <c r="N326" s="794">
        <v>0.53499999999999992</v>
      </c>
      <c r="O326" s="794">
        <v>0</v>
      </c>
      <c r="P326" s="794"/>
      <c r="Q326" s="795">
        <v>0</v>
      </c>
      <c r="R326" s="796"/>
      <c r="S326" s="797"/>
    </row>
    <row r="327" spans="1:19" s="161" customFormat="1">
      <c r="A327" s="280"/>
      <c r="B327" s="781"/>
      <c r="C327" s="775"/>
      <c r="D327" s="792"/>
      <c r="E327" s="799" t="s">
        <v>450</v>
      </c>
      <c r="F327" s="800"/>
      <c r="G327" s="800"/>
      <c r="H327" s="800"/>
      <c r="I327" s="800"/>
      <c r="J327" s="800"/>
      <c r="K327" s="800"/>
      <c r="L327" s="800"/>
      <c r="M327" s="800"/>
      <c r="N327" s="801">
        <v>1.0349999999999997</v>
      </c>
      <c r="O327" s="801">
        <v>0</v>
      </c>
      <c r="P327" s="801">
        <v>0</v>
      </c>
      <c r="Q327" s="802">
        <v>0</v>
      </c>
      <c r="R327" s="800"/>
      <c r="S327" s="803"/>
    </row>
    <row r="328" spans="1:19" s="161" customFormat="1">
      <c r="A328" s="280"/>
      <c r="B328" s="781"/>
      <c r="C328" s="775"/>
      <c r="D328" s="792"/>
      <c r="E328" s="798" t="s">
        <v>451</v>
      </c>
      <c r="F328" s="796" t="s">
        <v>452</v>
      </c>
      <c r="G328" s="798" t="s">
        <v>179</v>
      </c>
      <c r="H328" s="796" t="s">
        <v>179</v>
      </c>
      <c r="I328" s="798" t="s">
        <v>159</v>
      </c>
      <c r="J328" s="796" t="s">
        <v>155</v>
      </c>
      <c r="K328" s="798" t="s">
        <v>160</v>
      </c>
      <c r="L328" s="796" t="s">
        <v>333</v>
      </c>
      <c r="M328" s="798" t="s">
        <v>334</v>
      </c>
      <c r="N328" s="794">
        <v>0.25</v>
      </c>
      <c r="O328" s="794">
        <v>0</v>
      </c>
      <c r="P328" s="794"/>
      <c r="Q328" s="795">
        <v>0</v>
      </c>
      <c r="R328" s="796"/>
      <c r="S328" s="797"/>
    </row>
    <row r="329" spans="1:19" s="161" customFormat="1">
      <c r="A329" s="280"/>
      <c r="B329" s="781"/>
      <c r="C329" s="775"/>
      <c r="D329" s="792"/>
      <c r="E329" s="799" t="s">
        <v>453</v>
      </c>
      <c r="F329" s="800"/>
      <c r="G329" s="800"/>
      <c r="H329" s="800"/>
      <c r="I329" s="800"/>
      <c r="J329" s="800"/>
      <c r="K329" s="800"/>
      <c r="L329" s="800"/>
      <c r="M329" s="800"/>
      <c r="N329" s="801">
        <v>0.25</v>
      </c>
      <c r="O329" s="801">
        <v>0</v>
      </c>
      <c r="P329" s="801">
        <v>0</v>
      </c>
      <c r="Q329" s="802">
        <v>0</v>
      </c>
      <c r="R329" s="800"/>
      <c r="S329" s="803"/>
    </row>
    <row r="330" spans="1:19" s="161" customFormat="1">
      <c r="A330" s="280"/>
      <c r="B330" s="781"/>
      <c r="C330" s="775"/>
      <c r="D330" s="792"/>
      <c r="E330" s="798" t="s">
        <v>454</v>
      </c>
      <c r="F330" s="796" t="s">
        <v>455</v>
      </c>
      <c r="G330" s="798" t="s">
        <v>179</v>
      </c>
      <c r="H330" s="796" t="s">
        <v>179</v>
      </c>
      <c r="I330" s="798" t="s">
        <v>159</v>
      </c>
      <c r="J330" s="796" t="s">
        <v>155</v>
      </c>
      <c r="K330" s="798" t="s">
        <v>160</v>
      </c>
      <c r="L330" s="796" t="s">
        <v>426</v>
      </c>
      <c r="M330" s="798" t="s">
        <v>456</v>
      </c>
      <c r="N330" s="794">
        <v>0.6</v>
      </c>
      <c r="O330" s="794">
        <v>0</v>
      </c>
      <c r="P330" s="794"/>
      <c r="Q330" s="795">
        <v>0</v>
      </c>
      <c r="R330" s="796"/>
      <c r="S330" s="797"/>
    </row>
    <row r="331" spans="1:19" s="161" customFormat="1">
      <c r="A331" s="280"/>
      <c r="B331" s="781"/>
      <c r="C331" s="775"/>
      <c r="D331" s="792"/>
      <c r="E331" s="799" t="s">
        <v>457</v>
      </c>
      <c r="F331" s="800"/>
      <c r="G331" s="800"/>
      <c r="H331" s="800"/>
      <c r="I331" s="800"/>
      <c r="J331" s="800"/>
      <c r="K331" s="800"/>
      <c r="L331" s="800"/>
      <c r="M331" s="800"/>
      <c r="N331" s="801">
        <v>0.6</v>
      </c>
      <c r="O331" s="801">
        <v>0</v>
      </c>
      <c r="P331" s="801">
        <v>0</v>
      </c>
      <c r="Q331" s="802">
        <v>0</v>
      </c>
      <c r="R331" s="800"/>
      <c r="S331" s="803"/>
    </row>
    <row r="332" spans="1:19" s="161" customFormat="1">
      <c r="A332" s="280"/>
      <c r="B332" s="781"/>
      <c r="C332" s="785"/>
      <c r="D332" s="796" t="s">
        <v>189</v>
      </c>
      <c r="E332" s="792"/>
      <c r="F332" s="792"/>
      <c r="G332" s="792"/>
      <c r="H332" s="792"/>
      <c r="I332" s="792"/>
      <c r="J332" s="792"/>
      <c r="K332" s="792"/>
      <c r="L332" s="792"/>
      <c r="M332" s="792"/>
      <c r="N332" s="794">
        <v>3.1060000000000008</v>
      </c>
      <c r="O332" s="794">
        <v>0</v>
      </c>
      <c r="P332" s="794"/>
      <c r="Q332" s="795">
        <v>0</v>
      </c>
      <c r="R332" s="792"/>
      <c r="S332" s="797"/>
    </row>
    <row r="333" spans="1:19" s="161" customFormat="1">
      <c r="A333" s="280"/>
      <c r="B333" s="781"/>
      <c r="C333" s="786" t="s">
        <v>1912</v>
      </c>
      <c r="D333" s="800"/>
      <c r="E333" s="800"/>
      <c r="F333" s="800"/>
      <c r="G333" s="800"/>
      <c r="H333" s="800"/>
      <c r="I333" s="800"/>
      <c r="J333" s="800"/>
      <c r="K333" s="800"/>
      <c r="L333" s="800"/>
      <c r="M333" s="800"/>
      <c r="N333" s="801">
        <v>8.5280000000000218</v>
      </c>
      <c r="O333" s="801">
        <v>2.1149999999999971</v>
      </c>
      <c r="P333" s="801"/>
      <c r="Q333" s="802">
        <v>2864.8139999999999</v>
      </c>
      <c r="R333" s="800"/>
      <c r="S333" s="803"/>
    </row>
    <row r="334" spans="1:19" s="161" customFormat="1">
      <c r="A334" s="280"/>
      <c r="B334" s="781"/>
      <c r="C334" s="776" t="s">
        <v>1913</v>
      </c>
      <c r="D334" s="796" t="s">
        <v>150</v>
      </c>
      <c r="E334" s="798" t="s">
        <v>1725</v>
      </c>
      <c r="F334" s="796" t="s">
        <v>225</v>
      </c>
      <c r="G334" s="798" t="s">
        <v>153</v>
      </c>
      <c r="H334" s="796" t="s">
        <v>153</v>
      </c>
      <c r="I334" s="798" t="s">
        <v>159</v>
      </c>
      <c r="J334" s="796" t="s">
        <v>155</v>
      </c>
      <c r="K334" s="798" t="s">
        <v>160</v>
      </c>
      <c r="L334" s="796" t="s">
        <v>355</v>
      </c>
      <c r="M334" s="798" t="s">
        <v>458</v>
      </c>
      <c r="N334" s="794">
        <v>5</v>
      </c>
      <c r="O334" s="794">
        <v>0</v>
      </c>
      <c r="P334" s="794"/>
      <c r="Q334" s="795">
        <v>0</v>
      </c>
      <c r="R334" s="796"/>
      <c r="S334" s="797"/>
    </row>
    <row r="335" spans="1:19" s="161" customFormat="1">
      <c r="A335" s="280"/>
      <c r="B335" s="781"/>
      <c r="C335" s="775"/>
      <c r="D335" s="792"/>
      <c r="E335" s="793"/>
      <c r="F335" s="796" t="s">
        <v>228</v>
      </c>
      <c r="G335" s="798" t="s">
        <v>222</v>
      </c>
      <c r="H335" s="796" t="s">
        <v>222</v>
      </c>
      <c r="I335" s="798" t="s">
        <v>159</v>
      </c>
      <c r="J335" s="796" t="s">
        <v>155</v>
      </c>
      <c r="K335" s="798" t="s">
        <v>156</v>
      </c>
      <c r="L335" s="796" t="s">
        <v>355</v>
      </c>
      <c r="M335" s="798" t="s">
        <v>458</v>
      </c>
      <c r="N335" s="794">
        <v>15.199999999999996</v>
      </c>
      <c r="O335" s="794">
        <v>14.819000000000001</v>
      </c>
      <c r="P335" s="794"/>
      <c r="Q335" s="795">
        <v>0</v>
      </c>
      <c r="R335" s="796"/>
      <c r="S335" s="797"/>
    </row>
    <row r="336" spans="1:19" s="161" customFormat="1">
      <c r="A336" s="280"/>
      <c r="B336" s="781"/>
      <c r="C336" s="775"/>
      <c r="D336" s="792"/>
      <c r="E336" s="793"/>
      <c r="F336" s="792"/>
      <c r="G336" s="793"/>
      <c r="H336" s="792"/>
      <c r="I336" s="793"/>
      <c r="J336" s="792"/>
      <c r="K336" s="793"/>
      <c r="L336" s="792"/>
      <c r="M336" s="793"/>
      <c r="N336" s="794"/>
      <c r="O336" s="794"/>
      <c r="P336" s="794"/>
      <c r="Q336" s="795"/>
      <c r="R336" s="796" t="s">
        <v>161</v>
      </c>
      <c r="S336" s="797">
        <v>0</v>
      </c>
    </row>
    <row r="337" spans="1:19" s="161" customFormat="1">
      <c r="A337" s="280"/>
      <c r="B337" s="781"/>
      <c r="C337" s="775"/>
      <c r="D337" s="792"/>
      <c r="E337" s="799" t="s">
        <v>1726</v>
      </c>
      <c r="F337" s="800"/>
      <c r="G337" s="800"/>
      <c r="H337" s="800"/>
      <c r="I337" s="800"/>
      <c r="J337" s="800"/>
      <c r="K337" s="800"/>
      <c r="L337" s="800"/>
      <c r="M337" s="800"/>
      <c r="N337" s="801">
        <v>20.199999999999992</v>
      </c>
      <c r="O337" s="801">
        <v>14.819000000000001</v>
      </c>
      <c r="P337" s="801">
        <v>0</v>
      </c>
      <c r="Q337" s="802">
        <v>0</v>
      </c>
      <c r="R337" s="800"/>
      <c r="S337" s="803"/>
    </row>
    <row r="338" spans="1:19" s="161" customFormat="1">
      <c r="A338" s="280"/>
      <c r="B338" s="781"/>
      <c r="C338" s="785"/>
      <c r="D338" s="796" t="s">
        <v>176</v>
      </c>
      <c r="E338" s="792"/>
      <c r="F338" s="792"/>
      <c r="G338" s="792"/>
      <c r="H338" s="792"/>
      <c r="I338" s="792"/>
      <c r="J338" s="792"/>
      <c r="K338" s="792"/>
      <c r="L338" s="792"/>
      <c r="M338" s="792"/>
      <c r="N338" s="794">
        <v>20.199999999999992</v>
      </c>
      <c r="O338" s="794">
        <v>14.819000000000001</v>
      </c>
      <c r="P338" s="794"/>
      <c r="Q338" s="795">
        <v>0</v>
      </c>
      <c r="R338" s="792"/>
      <c r="S338" s="797"/>
    </row>
    <row r="339" spans="1:19" s="161" customFormat="1">
      <c r="A339" s="280"/>
      <c r="B339" s="781"/>
      <c r="C339" s="786" t="s">
        <v>1914</v>
      </c>
      <c r="D339" s="800"/>
      <c r="E339" s="800"/>
      <c r="F339" s="800"/>
      <c r="G339" s="800"/>
      <c r="H339" s="800"/>
      <c r="I339" s="800"/>
      <c r="J339" s="800"/>
      <c r="K339" s="800"/>
      <c r="L339" s="800"/>
      <c r="M339" s="800"/>
      <c r="N339" s="801">
        <v>20.199999999999992</v>
      </c>
      <c r="O339" s="801">
        <v>14.819000000000001</v>
      </c>
      <c r="P339" s="801"/>
      <c r="Q339" s="802">
        <v>0</v>
      </c>
      <c r="R339" s="800"/>
      <c r="S339" s="803"/>
    </row>
    <row r="340" spans="1:19" s="161" customFormat="1">
      <c r="A340" s="280"/>
      <c r="B340" s="781"/>
      <c r="C340" s="776" t="s">
        <v>1915</v>
      </c>
      <c r="D340" s="796" t="s">
        <v>150</v>
      </c>
      <c r="E340" s="798" t="s">
        <v>1843</v>
      </c>
      <c r="F340" s="796" t="s">
        <v>929</v>
      </c>
      <c r="G340" s="798" t="s">
        <v>222</v>
      </c>
      <c r="H340" s="796" t="s">
        <v>222</v>
      </c>
      <c r="I340" s="798" t="s">
        <v>159</v>
      </c>
      <c r="J340" s="796" t="s">
        <v>223</v>
      </c>
      <c r="K340" s="798" t="s">
        <v>156</v>
      </c>
      <c r="L340" s="796" t="s">
        <v>351</v>
      </c>
      <c r="M340" s="798" t="s">
        <v>1723</v>
      </c>
      <c r="N340" s="794">
        <v>154</v>
      </c>
      <c r="O340" s="794">
        <v>176.34900000000002</v>
      </c>
      <c r="P340" s="794"/>
      <c r="Q340" s="795">
        <v>4034.5169999999998</v>
      </c>
      <c r="R340" s="796"/>
      <c r="S340" s="797"/>
    </row>
    <row r="341" spans="1:19" s="161" customFormat="1">
      <c r="A341" s="280"/>
      <c r="B341" s="781"/>
      <c r="C341" s="775"/>
      <c r="D341" s="792"/>
      <c r="E341" s="793"/>
      <c r="F341" s="792"/>
      <c r="G341" s="793"/>
      <c r="H341" s="792"/>
      <c r="I341" s="793"/>
      <c r="J341" s="792"/>
      <c r="K341" s="793"/>
      <c r="L341" s="792"/>
      <c r="M341" s="793"/>
      <c r="N341" s="794"/>
      <c r="O341" s="794"/>
      <c r="P341" s="794"/>
      <c r="Q341" s="795"/>
      <c r="R341" s="796" t="s">
        <v>161</v>
      </c>
      <c r="S341" s="797">
        <v>298794.71999999997</v>
      </c>
    </row>
    <row r="342" spans="1:19" s="161" customFormat="1">
      <c r="A342" s="280"/>
      <c r="B342" s="781"/>
      <c r="C342" s="775"/>
      <c r="D342" s="792"/>
      <c r="E342" s="793"/>
      <c r="F342" s="796" t="s">
        <v>1151</v>
      </c>
      <c r="G342" s="798" t="s">
        <v>222</v>
      </c>
      <c r="H342" s="796" t="s">
        <v>222</v>
      </c>
      <c r="I342" s="798" t="s">
        <v>159</v>
      </c>
      <c r="J342" s="796" t="s">
        <v>223</v>
      </c>
      <c r="K342" s="798" t="s">
        <v>156</v>
      </c>
      <c r="L342" s="796" t="s">
        <v>351</v>
      </c>
      <c r="M342" s="798" t="s">
        <v>1723</v>
      </c>
      <c r="N342" s="794">
        <v>154</v>
      </c>
      <c r="O342" s="794">
        <v>177.42799999999997</v>
      </c>
      <c r="P342" s="794"/>
      <c r="Q342" s="795">
        <v>15006.465</v>
      </c>
      <c r="R342" s="796"/>
      <c r="S342" s="797"/>
    </row>
    <row r="343" spans="1:19" s="161" customFormat="1">
      <c r="A343" s="280"/>
      <c r="B343" s="781"/>
      <c r="C343" s="775"/>
      <c r="D343" s="792"/>
      <c r="E343" s="793"/>
      <c r="F343" s="792"/>
      <c r="G343" s="793"/>
      <c r="H343" s="792"/>
      <c r="I343" s="793"/>
      <c r="J343" s="792"/>
      <c r="K343" s="793"/>
      <c r="L343" s="792"/>
      <c r="M343" s="793"/>
      <c r="N343" s="794"/>
      <c r="O343" s="794"/>
      <c r="P343" s="794"/>
      <c r="Q343" s="795"/>
      <c r="R343" s="796" t="s">
        <v>161</v>
      </c>
      <c r="S343" s="797">
        <v>1168116.6000000001</v>
      </c>
    </row>
    <row r="344" spans="1:19" s="161" customFormat="1">
      <c r="A344" s="280"/>
      <c r="B344" s="781"/>
      <c r="C344" s="775"/>
      <c r="D344" s="792"/>
      <c r="E344" s="793"/>
      <c r="F344" s="796" t="s">
        <v>1152</v>
      </c>
      <c r="G344" s="798" t="s">
        <v>222</v>
      </c>
      <c r="H344" s="796" t="s">
        <v>222</v>
      </c>
      <c r="I344" s="798" t="s">
        <v>159</v>
      </c>
      <c r="J344" s="796" t="s">
        <v>223</v>
      </c>
      <c r="K344" s="798" t="s">
        <v>156</v>
      </c>
      <c r="L344" s="796" t="s">
        <v>351</v>
      </c>
      <c r="M344" s="798" t="s">
        <v>1723</v>
      </c>
      <c r="N344" s="794">
        <v>154</v>
      </c>
      <c r="O344" s="794">
        <v>176.25200000000004</v>
      </c>
      <c r="P344" s="794"/>
      <c r="Q344" s="795">
        <v>6137.7870000000003</v>
      </c>
      <c r="R344" s="796"/>
      <c r="S344" s="797"/>
    </row>
    <row r="345" spans="1:19" s="161" customFormat="1">
      <c r="A345" s="280"/>
      <c r="B345" s="781"/>
      <c r="C345" s="775"/>
      <c r="D345" s="792"/>
      <c r="E345" s="793"/>
      <c r="F345" s="792"/>
      <c r="G345" s="793"/>
      <c r="H345" s="792"/>
      <c r="I345" s="793"/>
      <c r="J345" s="792"/>
      <c r="K345" s="793"/>
      <c r="L345" s="792"/>
      <c r="M345" s="793"/>
      <c r="N345" s="794"/>
      <c r="O345" s="794"/>
      <c r="P345" s="794"/>
      <c r="Q345" s="795"/>
      <c r="R345" s="796" t="s">
        <v>161</v>
      </c>
      <c r="S345" s="797">
        <v>476047.74000000005</v>
      </c>
    </row>
    <row r="346" spans="1:19" s="161" customFormat="1">
      <c r="A346" s="280"/>
      <c r="B346" s="781"/>
      <c r="C346" s="775"/>
      <c r="D346" s="792"/>
      <c r="E346" s="793"/>
      <c r="F346" s="796" t="s">
        <v>1724</v>
      </c>
      <c r="G346" s="798" t="s">
        <v>222</v>
      </c>
      <c r="H346" s="796" t="s">
        <v>222</v>
      </c>
      <c r="I346" s="798" t="s">
        <v>159</v>
      </c>
      <c r="J346" s="796" t="s">
        <v>223</v>
      </c>
      <c r="K346" s="798" t="s">
        <v>156</v>
      </c>
      <c r="L346" s="796" t="s">
        <v>351</v>
      </c>
      <c r="M346" s="798" t="s">
        <v>1723</v>
      </c>
      <c r="N346" s="794">
        <v>154</v>
      </c>
      <c r="O346" s="794">
        <v>178.244</v>
      </c>
      <c r="P346" s="794"/>
      <c r="Q346" s="795">
        <v>17027.511999999999</v>
      </c>
      <c r="R346" s="796"/>
      <c r="S346" s="797"/>
    </row>
    <row r="347" spans="1:19" s="161" customFormat="1">
      <c r="A347" s="280"/>
      <c r="B347" s="781"/>
      <c r="C347" s="775"/>
      <c r="D347" s="792"/>
      <c r="E347" s="793"/>
      <c r="F347" s="792"/>
      <c r="G347" s="793"/>
      <c r="H347" s="792"/>
      <c r="I347" s="793"/>
      <c r="J347" s="792"/>
      <c r="K347" s="793"/>
      <c r="L347" s="792"/>
      <c r="M347" s="793"/>
      <c r="N347" s="794"/>
      <c r="O347" s="794"/>
      <c r="P347" s="794"/>
      <c r="Q347" s="795"/>
      <c r="R347" s="796" t="s">
        <v>161</v>
      </c>
      <c r="S347" s="797">
        <v>1298432.0900000001</v>
      </c>
    </row>
    <row r="348" spans="1:19" s="161" customFormat="1">
      <c r="A348" s="280"/>
      <c r="B348" s="781"/>
      <c r="C348" s="775"/>
      <c r="D348" s="792"/>
      <c r="E348" s="799" t="s">
        <v>1844</v>
      </c>
      <c r="F348" s="800"/>
      <c r="G348" s="800"/>
      <c r="H348" s="800"/>
      <c r="I348" s="800"/>
      <c r="J348" s="800"/>
      <c r="K348" s="800"/>
      <c r="L348" s="800"/>
      <c r="M348" s="800"/>
      <c r="N348" s="801">
        <v>616</v>
      </c>
      <c r="O348" s="801">
        <v>708.27299999999946</v>
      </c>
      <c r="P348" s="801">
        <v>720.76800000000003</v>
      </c>
      <c r="Q348" s="802">
        <v>42206.280999999995</v>
      </c>
      <c r="R348" s="800"/>
      <c r="S348" s="803"/>
    </row>
    <row r="349" spans="1:19" s="161" customFormat="1">
      <c r="A349" s="280"/>
      <c r="B349" s="781"/>
      <c r="C349" s="785"/>
      <c r="D349" s="796" t="s">
        <v>176</v>
      </c>
      <c r="E349" s="792"/>
      <c r="F349" s="792"/>
      <c r="G349" s="792"/>
      <c r="H349" s="792"/>
      <c r="I349" s="792"/>
      <c r="J349" s="792"/>
      <c r="K349" s="792"/>
      <c r="L349" s="792"/>
      <c r="M349" s="792"/>
      <c r="N349" s="794">
        <v>616</v>
      </c>
      <c r="O349" s="794">
        <v>708.27299999999946</v>
      </c>
      <c r="P349" s="794"/>
      <c r="Q349" s="795">
        <v>42206.280999999995</v>
      </c>
      <c r="R349" s="792"/>
      <c r="S349" s="797"/>
    </row>
    <row r="350" spans="1:19" s="161" customFormat="1">
      <c r="A350" s="280"/>
      <c r="B350" s="781"/>
      <c r="C350" s="786" t="s">
        <v>1916</v>
      </c>
      <c r="D350" s="800"/>
      <c r="E350" s="800"/>
      <c r="F350" s="800"/>
      <c r="G350" s="800"/>
      <c r="H350" s="800"/>
      <c r="I350" s="800"/>
      <c r="J350" s="800"/>
      <c r="K350" s="800"/>
      <c r="L350" s="800"/>
      <c r="M350" s="800"/>
      <c r="N350" s="801">
        <v>616</v>
      </c>
      <c r="O350" s="801">
        <v>708.27299999999946</v>
      </c>
      <c r="P350" s="801"/>
      <c r="Q350" s="802">
        <v>42206.280999999995</v>
      </c>
      <c r="R350" s="800"/>
      <c r="S350" s="803"/>
    </row>
    <row r="351" spans="1:19" s="161" customFormat="1">
      <c r="A351" s="280"/>
      <c r="B351" s="781"/>
      <c r="C351" s="776" t="s">
        <v>1908</v>
      </c>
      <c r="D351" s="796" t="s">
        <v>150</v>
      </c>
      <c r="E351" s="798" t="s">
        <v>459</v>
      </c>
      <c r="F351" s="796"/>
      <c r="G351" s="798" t="s">
        <v>153</v>
      </c>
      <c r="H351" s="796" t="s">
        <v>153</v>
      </c>
      <c r="I351" s="798" t="s">
        <v>154</v>
      </c>
      <c r="J351" s="796" t="s">
        <v>155</v>
      </c>
      <c r="K351" s="798" t="s">
        <v>160</v>
      </c>
      <c r="L351" s="796" t="s">
        <v>351</v>
      </c>
      <c r="M351" s="798" t="s">
        <v>351</v>
      </c>
      <c r="N351" s="794">
        <v>3.4999999999999996</v>
      </c>
      <c r="O351" s="794">
        <v>3.4500000000000006</v>
      </c>
      <c r="P351" s="794"/>
      <c r="Q351" s="795">
        <v>0</v>
      </c>
      <c r="R351" s="796"/>
      <c r="S351" s="797"/>
    </row>
    <row r="352" spans="1:19" s="161" customFormat="1">
      <c r="A352" s="280"/>
      <c r="B352" s="781"/>
      <c r="C352" s="775"/>
      <c r="D352" s="792"/>
      <c r="E352" s="793"/>
      <c r="F352" s="792"/>
      <c r="G352" s="793"/>
      <c r="H352" s="792"/>
      <c r="I352" s="793"/>
      <c r="J352" s="792"/>
      <c r="K352" s="793"/>
      <c r="L352" s="792"/>
      <c r="M352" s="793"/>
      <c r="N352" s="794"/>
      <c r="O352" s="794"/>
      <c r="P352" s="794"/>
      <c r="Q352" s="795"/>
      <c r="R352" s="796" t="s">
        <v>161</v>
      </c>
      <c r="S352" s="797">
        <v>0</v>
      </c>
    </row>
    <row r="353" spans="1:19" s="161" customFormat="1">
      <c r="A353" s="280"/>
      <c r="B353" s="781"/>
      <c r="C353" s="775"/>
      <c r="D353" s="792"/>
      <c r="E353" s="799" t="s">
        <v>460</v>
      </c>
      <c r="F353" s="800"/>
      <c r="G353" s="800"/>
      <c r="H353" s="800"/>
      <c r="I353" s="800"/>
      <c r="J353" s="800"/>
      <c r="K353" s="800"/>
      <c r="L353" s="800"/>
      <c r="M353" s="800"/>
      <c r="N353" s="801">
        <v>3.4999999999999996</v>
      </c>
      <c r="O353" s="801">
        <v>3.4500000000000006</v>
      </c>
      <c r="P353" s="801">
        <v>0</v>
      </c>
      <c r="Q353" s="802">
        <v>0</v>
      </c>
      <c r="R353" s="800"/>
      <c r="S353" s="803"/>
    </row>
    <row r="354" spans="1:19" s="161" customFormat="1">
      <c r="A354" s="280"/>
      <c r="B354" s="781"/>
      <c r="C354" s="785"/>
      <c r="D354" s="796" t="s">
        <v>176</v>
      </c>
      <c r="E354" s="792"/>
      <c r="F354" s="792"/>
      <c r="G354" s="792"/>
      <c r="H354" s="792"/>
      <c r="I354" s="792"/>
      <c r="J354" s="792"/>
      <c r="K354" s="792"/>
      <c r="L354" s="792"/>
      <c r="M354" s="792"/>
      <c r="N354" s="794">
        <v>3.4999999999999996</v>
      </c>
      <c r="O354" s="794">
        <v>3.4500000000000006</v>
      </c>
      <c r="P354" s="794"/>
      <c r="Q354" s="795">
        <v>0</v>
      </c>
      <c r="R354" s="792"/>
      <c r="S354" s="797"/>
    </row>
    <row r="355" spans="1:19" s="161" customFormat="1">
      <c r="A355" s="280"/>
      <c r="B355" s="781"/>
      <c r="C355" s="786" t="s">
        <v>1909</v>
      </c>
      <c r="D355" s="800"/>
      <c r="E355" s="800"/>
      <c r="F355" s="800"/>
      <c r="G355" s="800"/>
      <c r="H355" s="800"/>
      <c r="I355" s="800"/>
      <c r="J355" s="800"/>
      <c r="K355" s="800"/>
      <c r="L355" s="800"/>
      <c r="M355" s="800"/>
      <c r="N355" s="801">
        <v>3.4999999999999996</v>
      </c>
      <c r="O355" s="801">
        <v>3.4500000000000006</v>
      </c>
      <c r="P355" s="801"/>
      <c r="Q355" s="802">
        <v>0</v>
      </c>
      <c r="R355" s="800"/>
      <c r="S355" s="803"/>
    </row>
    <row r="356" spans="1:19" s="161" customFormat="1">
      <c r="A356" s="280"/>
      <c r="B356" s="781"/>
      <c r="C356" s="776" t="s">
        <v>1917</v>
      </c>
      <c r="D356" s="796" t="s">
        <v>150</v>
      </c>
      <c r="E356" s="798" t="s">
        <v>461</v>
      </c>
      <c r="F356" s="796"/>
      <c r="G356" s="798" t="s">
        <v>153</v>
      </c>
      <c r="H356" s="796" t="s">
        <v>153</v>
      </c>
      <c r="I356" s="798" t="s">
        <v>159</v>
      </c>
      <c r="J356" s="796" t="s">
        <v>155</v>
      </c>
      <c r="K356" s="798" t="s">
        <v>156</v>
      </c>
      <c r="L356" s="796" t="s">
        <v>2</v>
      </c>
      <c r="M356" s="798" t="s">
        <v>462</v>
      </c>
      <c r="N356" s="794">
        <v>2.0399999999999996</v>
      </c>
      <c r="O356" s="794">
        <v>1.5</v>
      </c>
      <c r="P356" s="794"/>
      <c r="Q356" s="795">
        <v>66.089493840937564</v>
      </c>
      <c r="R356" s="796"/>
      <c r="S356" s="797"/>
    </row>
    <row r="357" spans="1:19" s="161" customFormat="1">
      <c r="A357" s="280"/>
      <c r="B357" s="781"/>
      <c r="C357" s="775"/>
      <c r="D357" s="792"/>
      <c r="E357" s="793"/>
      <c r="F357" s="792"/>
      <c r="G357" s="793"/>
      <c r="H357" s="792"/>
      <c r="I357" s="793"/>
      <c r="J357" s="792"/>
      <c r="K357" s="793"/>
      <c r="L357" s="792"/>
      <c r="M357" s="793"/>
      <c r="N357" s="794"/>
      <c r="O357" s="794"/>
      <c r="P357" s="794"/>
      <c r="Q357" s="795"/>
      <c r="R357" s="796" t="s">
        <v>161</v>
      </c>
      <c r="S357" s="797">
        <v>5420</v>
      </c>
    </row>
    <row r="358" spans="1:19" s="161" customFormat="1">
      <c r="A358" s="280"/>
      <c r="B358" s="781"/>
      <c r="C358" s="775"/>
      <c r="D358" s="792"/>
      <c r="E358" s="799" t="s">
        <v>463</v>
      </c>
      <c r="F358" s="800"/>
      <c r="G358" s="800"/>
      <c r="H358" s="800"/>
      <c r="I358" s="800"/>
      <c r="J358" s="800"/>
      <c r="K358" s="800"/>
      <c r="L358" s="800"/>
      <c r="M358" s="800"/>
      <c r="N358" s="801">
        <v>2.0399999999999996</v>
      </c>
      <c r="O358" s="801">
        <v>1.5</v>
      </c>
      <c r="P358" s="801">
        <v>0</v>
      </c>
      <c r="Q358" s="802">
        <v>66.089493840937564</v>
      </c>
      <c r="R358" s="800"/>
      <c r="S358" s="803"/>
    </row>
    <row r="359" spans="1:19" s="161" customFormat="1">
      <c r="A359" s="280"/>
      <c r="B359" s="781"/>
      <c r="C359" s="785"/>
      <c r="D359" s="796" t="s">
        <v>176</v>
      </c>
      <c r="E359" s="792"/>
      <c r="F359" s="792"/>
      <c r="G359" s="792"/>
      <c r="H359" s="792"/>
      <c r="I359" s="792"/>
      <c r="J359" s="792"/>
      <c r="K359" s="792"/>
      <c r="L359" s="792"/>
      <c r="M359" s="792"/>
      <c r="N359" s="794">
        <v>2.0399999999999996</v>
      </c>
      <c r="O359" s="794">
        <v>1.5</v>
      </c>
      <c r="P359" s="794"/>
      <c r="Q359" s="795">
        <v>66.089493840937564</v>
      </c>
      <c r="R359" s="792"/>
      <c r="S359" s="797"/>
    </row>
    <row r="360" spans="1:19" s="161" customFormat="1">
      <c r="A360" s="280"/>
      <c r="B360" s="781"/>
      <c r="C360" s="786" t="s">
        <v>1918</v>
      </c>
      <c r="D360" s="800"/>
      <c r="E360" s="800"/>
      <c r="F360" s="800"/>
      <c r="G360" s="800"/>
      <c r="H360" s="800"/>
      <c r="I360" s="800"/>
      <c r="J360" s="800"/>
      <c r="K360" s="800"/>
      <c r="L360" s="800"/>
      <c r="M360" s="800"/>
      <c r="N360" s="801">
        <v>2.0399999999999996</v>
      </c>
      <c r="O360" s="801">
        <v>1.5</v>
      </c>
      <c r="P360" s="801"/>
      <c r="Q360" s="802">
        <v>66.089493840937564</v>
      </c>
      <c r="R360" s="800"/>
      <c r="S360" s="803"/>
    </row>
    <row r="361" spans="1:19" s="161" customFormat="1">
      <c r="A361" s="280"/>
      <c r="B361" s="781"/>
      <c r="C361" s="776" t="s">
        <v>2080</v>
      </c>
      <c r="D361" s="796" t="s">
        <v>150</v>
      </c>
      <c r="E361" s="798" t="s">
        <v>329</v>
      </c>
      <c r="F361" s="796"/>
      <c r="G361" s="798" t="s">
        <v>153</v>
      </c>
      <c r="H361" s="796" t="s">
        <v>153</v>
      </c>
      <c r="I361" s="798" t="s">
        <v>154</v>
      </c>
      <c r="J361" s="796" t="s">
        <v>155</v>
      </c>
      <c r="K361" s="798" t="s">
        <v>160</v>
      </c>
      <c r="L361" s="796" t="s">
        <v>330</v>
      </c>
      <c r="M361" s="798" t="s">
        <v>330</v>
      </c>
      <c r="N361" s="794">
        <v>1.45</v>
      </c>
      <c r="O361" s="794">
        <v>0.99999999999999989</v>
      </c>
      <c r="P361" s="794"/>
      <c r="Q361" s="795">
        <v>0</v>
      </c>
      <c r="R361" s="796"/>
      <c r="S361" s="797"/>
    </row>
    <row r="362" spans="1:19" s="161" customFormat="1">
      <c r="A362" s="280"/>
      <c r="B362" s="781"/>
      <c r="C362" s="775"/>
      <c r="D362" s="792"/>
      <c r="E362" s="793"/>
      <c r="F362" s="792"/>
      <c r="G362" s="793"/>
      <c r="H362" s="792"/>
      <c r="I362" s="793"/>
      <c r="J362" s="792"/>
      <c r="K362" s="793"/>
      <c r="L362" s="792"/>
      <c r="M362" s="793"/>
      <c r="N362" s="794"/>
      <c r="O362" s="794"/>
      <c r="P362" s="794"/>
      <c r="Q362" s="795"/>
      <c r="R362" s="796" t="s">
        <v>161</v>
      </c>
      <c r="S362" s="797">
        <v>0</v>
      </c>
    </row>
    <row r="363" spans="1:19" s="161" customFormat="1">
      <c r="A363" s="280"/>
      <c r="B363" s="781"/>
      <c r="C363" s="775"/>
      <c r="D363" s="792"/>
      <c r="E363" s="799" t="s">
        <v>331</v>
      </c>
      <c r="F363" s="800"/>
      <c r="G363" s="800"/>
      <c r="H363" s="800"/>
      <c r="I363" s="800"/>
      <c r="J363" s="800"/>
      <c r="K363" s="800"/>
      <c r="L363" s="800"/>
      <c r="M363" s="800"/>
      <c r="N363" s="801">
        <v>1.45</v>
      </c>
      <c r="O363" s="801">
        <v>0.99999999999999989</v>
      </c>
      <c r="P363" s="801">
        <v>0</v>
      </c>
      <c r="Q363" s="802">
        <v>0</v>
      </c>
      <c r="R363" s="800"/>
      <c r="S363" s="803"/>
    </row>
    <row r="364" spans="1:19" s="161" customFormat="1">
      <c r="A364" s="280"/>
      <c r="B364" s="781"/>
      <c r="C364" s="775"/>
      <c r="D364" s="792"/>
      <c r="E364" s="798" t="s">
        <v>332</v>
      </c>
      <c r="F364" s="796"/>
      <c r="G364" s="798" t="s">
        <v>153</v>
      </c>
      <c r="H364" s="796" t="s">
        <v>153</v>
      </c>
      <c r="I364" s="798" t="s">
        <v>154</v>
      </c>
      <c r="J364" s="796" t="s">
        <v>155</v>
      </c>
      <c r="K364" s="798" t="s">
        <v>156</v>
      </c>
      <c r="L364" s="796" t="s">
        <v>333</v>
      </c>
      <c r="M364" s="798" t="s">
        <v>334</v>
      </c>
      <c r="N364" s="794">
        <v>6.1099999999999985</v>
      </c>
      <c r="O364" s="794">
        <v>4.16</v>
      </c>
      <c r="P364" s="794"/>
      <c r="Q364" s="795">
        <v>33.96</v>
      </c>
      <c r="R364" s="796"/>
      <c r="S364" s="797"/>
    </row>
    <row r="365" spans="1:19" s="161" customFormat="1">
      <c r="A365" s="280"/>
      <c r="B365" s="781"/>
      <c r="C365" s="775"/>
      <c r="D365" s="792"/>
      <c r="E365" s="793"/>
      <c r="F365" s="792"/>
      <c r="G365" s="793"/>
      <c r="H365" s="792"/>
      <c r="I365" s="793"/>
      <c r="J365" s="792"/>
      <c r="K365" s="793"/>
      <c r="L365" s="792"/>
      <c r="M365" s="793"/>
      <c r="N365" s="794"/>
      <c r="O365" s="794"/>
      <c r="P365" s="794"/>
      <c r="Q365" s="795"/>
      <c r="R365" s="796" t="s">
        <v>161</v>
      </c>
      <c r="S365" s="797">
        <v>2505</v>
      </c>
    </row>
    <row r="366" spans="1:19" s="161" customFormat="1">
      <c r="A366" s="280"/>
      <c r="B366" s="781"/>
      <c r="C366" s="775"/>
      <c r="D366" s="792"/>
      <c r="E366" s="799" t="s">
        <v>335</v>
      </c>
      <c r="F366" s="800"/>
      <c r="G366" s="800"/>
      <c r="H366" s="800"/>
      <c r="I366" s="800"/>
      <c r="J366" s="800"/>
      <c r="K366" s="800"/>
      <c r="L366" s="800"/>
      <c r="M366" s="800"/>
      <c r="N366" s="801">
        <v>6.1099999999999985</v>
      </c>
      <c r="O366" s="801">
        <v>4.16</v>
      </c>
      <c r="P366" s="801">
        <v>1.44</v>
      </c>
      <c r="Q366" s="802">
        <v>33.96</v>
      </c>
      <c r="R366" s="800"/>
      <c r="S366" s="803"/>
    </row>
    <row r="367" spans="1:19" s="161" customFormat="1">
      <c r="A367" s="280"/>
      <c r="B367" s="781"/>
      <c r="C367" s="775"/>
      <c r="D367" s="796" t="s">
        <v>176</v>
      </c>
      <c r="E367" s="792"/>
      <c r="F367" s="792"/>
      <c r="G367" s="792"/>
      <c r="H367" s="792"/>
      <c r="I367" s="792"/>
      <c r="J367" s="792"/>
      <c r="K367" s="792"/>
      <c r="L367" s="792"/>
      <c r="M367" s="792"/>
      <c r="N367" s="794">
        <v>7.5599999999999978</v>
      </c>
      <c r="O367" s="794">
        <v>5.16</v>
      </c>
      <c r="P367" s="794"/>
      <c r="Q367" s="795">
        <v>33.96</v>
      </c>
      <c r="R367" s="792"/>
      <c r="S367" s="797"/>
    </row>
    <row r="368" spans="1:19" s="161" customFormat="1">
      <c r="A368" s="280"/>
      <c r="B368" s="781"/>
      <c r="C368" s="775"/>
      <c r="D368" s="796" t="s">
        <v>177</v>
      </c>
      <c r="E368" s="798" t="s">
        <v>337</v>
      </c>
      <c r="F368" s="796"/>
      <c r="G368" s="798" t="s">
        <v>179</v>
      </c>
      <c r="H368" s="796" t="s">
        <v>179</v>
      </c>
      <c r="I368" s="798" t="s">
        <v>154</v>
      </c>
      <c r="J368" s="796" t="s">
        <v>155</v>
      </c>
      <c r="K368" s="798" t="s">
        <v>156</v>
      </c>
      <c r="L368" s="796" t="s">
        <v>333</v>
      </c>
      <c r="M368" s="798" t="s">
        <v>334</v>
      </c>
      <c r="N368" s="794">
        <v>3.9000000000000008</v>
      </c>
      <c r="O368" s="794">
        <v>3.9000000000000008</v>
      </c>
      <c r="P368" s="794"/>
      <c r="Q368" s="795">
        <v>11602.204999999998</v>
      </c>
      <c r="R368" s="796"/>
      <c r="S368" s="797"/>
    </row>
    <row r="369" spans="1:19" s="161" customFormat="1">
      <c r="A369" s="280"/>
      <c r="B369" s="781"/>
      <c r="C369" s="775"/>
      <c r="D369" s="792"/>
      <c r="E369" s="799" t="s">
        <v>338</v>
      </c>
      <c r="F369" s="800"/>
      <c r="G369" s="800"/>
      <c r="H369" s="800"/>
      <c r="I369" s="800"/>
      <c r="J369" s="800"/>
      <c r="K369" s="800"/>
      <c r="L369" s="800"/>
      <c r="M369" s="800"/>
      <c r="N369" s="801">
        <v>3.9000000000000008</v>
      </c>
      <c r="O369" s="801">
        <v>3.9000000000000008</v>
      </c>
      <c r="P369" s="801">
        <v>2.504</v>
      </c>
      <c r="Q369" s="802">
        <v>11602.204999999998</v>
      </c>
      <c r="R369" s="800"/>
      <c r="S369" s="803"/>
    </row>
    <row r="370" spans="1:19" s="161" customFormat="1">
      <c r="A370" s="280"/>
      <c r="B370" s="781"/>
      <c r="C370" s="785"/>
      <c r="D370" s="796" t="s">
        <v>189</v>
      </c>
      <c r="E370" s="792"/>
      <c r="F370" s="792"/>
      <c r="G370" s="792"/>
      <c r="H370" s="792"/>
      <c r="I370" s="792"/>
      <c r="J370" s="792"/>
      <c r="K370" s="792"/>
      <c r="L370" s="792"/>
      <c r="M370" s="792"/>
      <c r="N370" s="794">
        <v>3.9000000000000008</v>
      </c>
      <c r="O370" s="794">
        <v>3.9000000000000008</v>
      </c>
      <c r="P370" s="794"/>
      <c r="Q370" s="795">
        <v>11602.204999999998</v>
      </c>
      <c r="R370" s="792"/>
      <c r="S370" s="797"/>
    </row>
    <row r="371" spans="1:19" s="161" customFormat="1">
      <c r="A371" s="280"/>
      <c r="B371" s="781"/>
      <c r="C371" s="786" t="s">
        <v>2081</v>
      </c>
      <c r="D371" s="800"/>
      <c r="E371" s="800"/>
      <c r="F371" s="800"/>
      <c r="G371" s="800"/>
      <c r="H371" s="800"/>
      <c r="I371" s="800"/>
      <c r="J371" s="800"/>
      <c r="K371" s="800"/>
      <c r="L371" s="800"/>
      <c r="M371" s="800"/>
      <c r="N371" s="801">
        <v>11.45999999999999</v>
      </c>
      <c r="O371" s="801">
        <v>9.0599999999999987</v>
      </c>
      <c r="P371" s="801"/>
      <c r="Q371" s="802">
        <v>11636.164999999997</v>
      </c>
      <c r="R371" s="800"/>
      <c r="S371" s="803"/>
    </row>
    <row r="372" spans="1:19" s="161" customFormat="1">
      <c r="A372" s="280"/>
      <c r="B372" s="781"/>
      <c r="C372" s="776" t="s">
        <v>2082</v>
      </c>
      <c r="D372" s="796" t="s">
        <v>150</v>
      </c>
      <c r="E372" s="798" t="s">
        <v>1707</v>
      </c>
      <c r="F372" s="796"/>
      <c r="G372" s="798" t="s">
        <v>153</v>
      </c>
      <c r="H372" s="796" t="s">
        <v>153</v>
      </c>
      <c r="I372" s="798" t="s">
        <v>154</v>
      </c>
      <c r="J372" s="796" t="s">
        <v>155</v>
      </c>
      <c r="K372" s="798" t="s">
        <v>156</v>
      </c>
      <c r="L372" s="796" t="s">
        <v>330</v>
      </c>
      <c r="M372" s="798" t="s">
        <v>345</v>
      </c>
      <c r="N372" s="794">
        <v>1.089</v>
      </c>
      <c r="O372" s="794">
        <v>0.871</v>
      </c>
      <c r="P372" s="794"/>
      <c r="Q372" s="795">
        <v>3000.6860000000001</v>
      </c>
      <c r="R372" s="796"/>
      <c r="S372" s="797"/>
    </row>
    <row r="373" spans="1:19" s="161" customFormat="1">
      <c r="A373" s="280"/>
      <c r="B373" s="781"/>
      <c r="C373" s="775"/>
      <c r="D373" s="792"/>
      <c r="E373" s="793"/>
      <c r="F373" s="792"/>
      <c r="G373" s="793"/>
      <c r="H373" s="792"/>
      <c r="I373" s="793"/>
      <c r="J373" s="792"/>
      <c r="K373" s="793"/>
      <c r="L373" s="792"/>
      <c r="M373" s="793"/>
      <c r="N373" s="794"/>
      <c r="O373" s="794"/>
      <c r="P373" s="794"/>
      <c r="Q373" s="795"/>
      <c r="R373" s="796" t="s">
        <v>161</v>
      </c>
      <c r="S373" s="797">
        <v>163474</v>
      </c>
    </row>
    <row r="374" spans="1:19" s="161" customFormat="1">
      <c r="A374" s="280"/>
      <c r="B374" s="781"/>
      <c r="C374" s="775"/>
      <c r="D374" s="792"/>
      <c r="E374" s="799" t="s">
        <v>1708</v>
      </c>
      <c r="F374" s="800"/>
      <c r="G374" s="800"/>
      <c r="H374" s="800"/>
      <c r="I374" s="800"/>
      <c r="J374" s="800"/>
      <c r="K374" s="800"/>
      <c r="L374" s="800"/>
      <c r="M374" s="800"/>
      <c r="N374" s="801">
        <v>1.089</v>
      </c>
      <c r="O374" s="801">
        <v>0.871</v>
      </c>
      <c r="P374" s="801">
        <v>0.17499999999999999</v>
      </c>
      <c r="Q374" s="802">
        <v>3000.6860000000001</v>
      </c>
      <c r="R374" s="800"/>
      <c r="S374" s="803"/>
    </row>
    <row r="375" spans="1:19" s="161" customFormat="1">
      <c r="A375" s="280"/>
      <c r="B375" s="781"/>
      <c r="C375" s="775"/>
      <c r="D375" s="792"/>
      <c r="E375" s="798" t="s">
        <v>1709</v>
      </c>
      <c r="F375" s="796"/>
      <c r="G375" s="798" t="s">
        <v>153</v>
      </c>
      <c r="H375" s="796" t="s">
        <v>153</v>
      </c>
      <c r="I375" s="798" t="s">
        <v>154</v>
      </c>
      <c r="J375" s="796" t="s">
        <v>155</v>
      </c>
      <c r="K375" s="798" t="s">
        <v>156</v>
      </c>
      <c r="L375" s="796" t="s">
        <v>330</v>
      </c>
      <c r="M375" s="798" t="s">
        <v>345</v>
      </c>
      <c r="N375" s="794">
        <v>2.3449999999999998</v>
      </c>
      <c r="O375" s="794">
        <v>1.8760000000000003</v>
      </c>
      <c r="P375" s="794"/>
      <c r="Q375" s="795">
        <v>5266.304000000001</v>
      </c>
      <c r="R375" s="796"/>
      <c r="S375" s="797"/>
    </row>
    <row r="376" spans="1:19" s="161" customFormat="1">
      <c r="A376" s="280"/>
      <c r="B376" s="781"/>
      <c r="C376" s="775"/>
      <c r="D376" s="792"/>
      <c r="E376" s="793"/>
      <c r="F376" s="792"/>
      <c r="G376" s="793"/>
      <c r="H376" s="792"/>
      <c r="I376" s="793"/>
      <c r="J376" s="792"/>
      <c r="K376" s="793"/>
      <c r="L376" s="792"/>
      <c r="M376" s="793"/>
      <c r="N376" s="794"/>
      <c r="O376" s="794"/>
      <c r="P376" s="794"/>
      <c r="Q376" s="795"/>
      <c r="R376" s="796" t="s">
        <v>161</v>
      </c>
      <c r="S376" s="797">
        <v>408037</v>
      </c>
    </row>
    <row r="377" spans="1:19" s="161" customFormat="1">
      <c r="A377" s="280"/>
      <c r="B377" s="781"/>
      <c r="C377" s="775"/>
      <c r="D377" s="792"/>
      <c r="E377" s="799" t="s">
        <v>1710</v>
      </c>
      <c r="F377" s="800"/>
      <c r="G377" s="800"/>
      <c r="H377" s="800"/>
      <c r="I377" s="800"/>
      <c r="J377" s="800"/>
      <c r="K377" s="800"/>
      <c r="L377" s="800"/>
      <c r="M377" s="800"/>
      <c r="N377" s="801">
        <v>2.3449999999999998</v>
      </c>
      <c r="O377" s="801">
        <v>1.8760000000000003</v>
      </c>
      <c r="P377" s="801">
        <v>0.57999999999999996</v>
      </c>
      <c r="Q377" s="802">
        <v>5266.304000000001</v>
      </c>
      <c r="R377" s="800"/>
      <c r="S377" s="803"/>
    </row>
    <row r="378" spans="1:19" s="161" customFormat="1">
      <c r="A378" s="280"/>
      <c r="B378" s="781"/>
      <c r="C378" s="785"/>
      <c r="D378" s="796" t="s">
        <v>176</v>
      </c>
      <c r="E378" s="792"/>
      <c r="F378" s="792"/>
      <c r="G378" s="792"/>
      <c r="H378" s="792"/>
      <c r="I378" s="792"/>
      <c r="J378" s="792"/>
      <c r="K378" s="792"/>
      <c r="L378" s="792"/>
      <c r="M378" s="792"/>
      <c r="N378" s="794">
        <v>3.4339999999999988</v>
      </c>
      <c r="O378" s="794">
        <v>2.7470000000000012</v>
      </c>
      <c r="P378" s="794"/>
      <c r="Q378" s="795">
        <v>8266.99</v>
      </c>
      <c r="R378" s="792"/>
      <c r="S378" s="797"/>
    </row>
    <row r="379" spans="1:19" s="161" customFormat="1">
      <c r="A379" s="280"/>
      <c r="B379" s="781"/>
      <c r="C379" s="786" t="s">
        <v>2083</v>
      </c>
      <c r="D379" s="800"/>
      <c r="E379" s="800"/>
      <c r="F379" s="800"/>
      <c r="G379" s="800"/>
      <c r="H379" s="800"/>
      <c r="I379" s="800"/>
      <c r="J379" s="800"/>
      <c r="K379" s="800"/>
      <c r="L379" s="800"/>
      <c r="M379" s="800"/>
      <c r="N379" s="801">
        <v>3.4339999999999988</v>
      </c>
      <c r="O379" s="801">
        <v>2.7470000000000012</v>
      </c>
      <c r="P379" s="801"/>
      <c r="Q379" s="802">
        <v>8266.99</v>
      </c>
      <c r="R379" s="800"/>
      <c r="S379" s="803"/>
    </row>
    <row r="380" spans="1:19" s="161" customFormat="1">
      <c r="A380" s="280"/>
      <c r="B380" s="781"/>
      <c r="C380" s="776" t="s">
        <v>2084</v>
      </c>
      <c r="D380" s="796" t="s">
        <v>150</v>
      </c>
      <c r="E380" s="798" t="s">
        <v>327</v>
      </c>
      <c r="F380" s="796"/>
      <c r="G380" s="798" t="s">
        <v>153</v>
      </c>
      <c r="H380" s="796" t="s">
        <v>153</v>
      </c>
      <c r="I380" s="798" t="s">
        <v>159</v>
      </c>
      <c r="J380" s="796" t="s">
        <v>155</v>
      </c>
      <c r="K380" s="798" t="s">
        <v>160</v>
      </c>
      <c r="L380" s="796" t="s">
        <v>2</v>
      </c>
      <c r="M380" s="798" t="s">
        <v>2</v>
      </c>
      <c r="N380" s="794">
        <v>1.0600000000000003</v>
      </c>
      <c r="O380" s="794">
        <v>0.7659999999999999</v>
      </c>
      <c r="P380" s="794"/>
      <c r="Q380" s="795">
        <v>0</v>
      </c>
      <c r="R380" s="796"/>
      <c r="S380" s="797"/>
    </row>
    <row r="381" spans="1:19" s="161" customFormat="1">
      <c r="A381" s="280"/>
      <c r="B381" s="781"/>
      <c r="C381" s="775"/>
      <c r="D381" s="792"/>
      <c r="E381" s="793"/>
      <c r="F381" s="792"/>
      <c r="G381" s="793"/>
      <c r="H381" s="792"/>
      <c r="I381" s="793"/>
      <c r="J381" s="792"/>
      <c r="K381" s="793"/>
      <c r="L381" s="792"/>
      <c r="M381" s="793"/>
      <c r="N381" s="794"/>
      <c r="O381" s="794"/>
      <c r="P381" s="794"/>
      <c r="Q381" s="795"/>
      <c r="R381" s="796" t="s">
        <v>161</v>
      </c>
      <c r="S381" s="797">
        <v>0</v>
      </c>
    </row>
    <row r="382" spans="1:19" s="161" customFormat="1">
      <c r="A382" s="280"/>
      <c r="B382" s="781"/>
      <c r="C382" s="775"/>
      <c r="D382" s="792"/>
      <c r="E382" s="799" t="s">
        <v>328</v>
      </c>
      <c r="F382" s="800"/>
      <c r="G382" s="800"/>
      <c r="H382" s="800"/>
      <c r="I382" s="800"/>
      <c r="J382" s="800"/>
      <c r="K382" s="800"/>
      <c r="L382" s="800"/>
      <c r="M382" s="800"/>
      <c r="N382" s="801">
        <v>1.0600000000000003</v>
      </c>
      <c r="O382" s="801">
        <v>0.7659999999999999</v>
      </c>
      <c r="P382" s="801">
        <v>0</v>
      </c>
      <c r="Q382" s="802">
        <v>0</v>
      </c>
      <c r="R382" s="800"/>
      <c r="S382" s="803"/>
    </row>
    <row r="383" spans="1:19" s="161" customFormat="1">
      <c r="A383" s="280"/>
      <c r="B383" s="781"/>
      <c r="C383" s="785"/>
      <c r="D383" s="796" t="s">
        <v>176</v>
      </c>
      <c r="E383" s="792"/>
      <c r="F383" s="792"/>
      <c r="G383" s="792"/>
      <c r="H383" s="792"/>
      <c r="I383" s="792"/>
      <c r="J383" s="792"/>
      <c r="K383" s="792"/>
      <c r="L383" s="792"/>
      <c r="M383" s="792"/>
      <c r="N383" s="794">
        <v>1.0600000000000003</v>
      </c>
      <c r="O383" s="794">
        <v>0.7659999999999999</v>
      </c>
      <c r="P383" s="794"/>
      <c r="Q383" s="795">
        <v>0</v>
      </c>
      <c r="R383" s="792"/>
      <c r="S383" s="797"/>
    </row>
    <row r="384" spans="1:19" s="161" customFormat="1">
      <c r="A384" s="280"/>
      <c r="B384" s="781"/>
      <c r="C384" s="786" t="s">
        <v>2085</v>
      </c>
      <c r="D384" s="800"/>
      <c r="E384" s="800"/>
      <c r="F384" s="800"/>
      <c r="G384" s="800"/>
      <c r="H384" s="800"/>
      <c r="I384" s="800"/>
      <c r="J384" s="800"/>
      <c r="K384" s="800"/>
      <c r="L384" s="800"/>
      <c r="M384" s="800"/>
      <c r="N384" s="801">
        <v>1.0600000000000003</v>
      </c>
      <c r="O384" s="801">
        <v>0.7659999999999999</v>
      </c>
      <c r="P384" s="801"/>
      <c r="Q384" s="802">
        <v>0</v>
      </c>
      <c r="R384" s="800"/>
      <c r="S384" s="803"/>
    </row>
    <row r="385" spans="1:254" s="161" customFormat="1">
      <c r="A385" s="280"/>
      <c r="B385" s="781"/>
      <c r="C385" s="776" t="s">
        <v>2076</v>
      </c>
      <c r="D385" s="796" t="s">
        <v>150</v>
      </c>
      <c r="E385" s="798" t="s">
        <v>339</v>
      </c>
      <c r="F385" s="796"/>
      <c r="G385" s="798" t="s">
        <v>153</v>
      </c>
      <c r="H385" s="796" t="s">
        <v>153</v>
      </c>
      <c r="I385" s="798" t="s">
        <v>154</v>
      </c>
      <c r="J385" s="796" t="s">
        <v>155</v>
      </c>
      <c r="K385" s="798" t="s">
        <v>156</v>
      </c>
      <c r="L385" s="796" t="s">
        <v>340</v>
      </c>
      <c r="M385" s="798" t="s">
        <v>341</v>
      </c>
      <c r="N385" s="794">
        <v>9.1999999999999993</v>
      </c>
      <c r="O385" s="794">
        <v>5.0999999999999988</v>
      </c>
      <c r="P385" s="794"/>
      <c r="Q385" s="795">
        <v>178.98555060750687</v>
      </c>
      <c r="R385" s="796"/>
      <c r="S385" s="797"/>
    </row>
    <row r="386" spans="1:254" s="161" customFormat="1">
      <c r="A386" s="280"/>
      <c r="B386" s="781"/>
      <c r="C386" s="775"/>
      <c r="D386" s="792"/>
      <c r="E386" s="793"/>
      <c r="F386" s="792"/>
      <c r="G386" s="793"/>
      <c r="H386" s="792"/>
      <c r="I386" s="793"/>
      <c r="J386" s="792"/>
      <c r="K386" s="793"/>
      <c r="L386" s="792"/>
      <c r="M386" s="793"/>
      <c r="N386" s="794"/>
      <c r="O386" s="794"/>
      <c r="P386" s="794"/>
      <c r="Q386" s="795"/>
      <c r="R386" s="796" t="s">
        <v>161</v>
      </c>
      <c r="S386" s="797">
        <v>14596</v>
      </c>
    </row>
    <row r="387" spans="1:254" s="161" customFormat="1">
      <c r="A387" s="280"/>
      <c r="B387" s="781"/>
      <c r="C387" s="775"/>
      <c r="D387" s="792"/>
      <c r="E387" s="799" t="s">
        <v>342</v>
      </c>
      <c r="F387" s="800"/>
      <c r="G387" s="800"/>
      <c r="H387" s="800"/>
      <c r="I387" s="800"/>
      <c r="J387" s="800"/>
      <c r="K387" s="800"/>
      <c r="L387" s="800"/>
      <c r="M387" s="800"/>
      <c r="N387" s="801">
        <v>9.1999999999999993</v>
      </c>
      <c r="O387" s="801">
        <v>5.0999999999999988</v>
      </c>
      <c r="P387" s="801">
        <v>0</v>
      </c>
      <c r="Q387" s="802">
        <v>178.98555060750687</v>
      </c>
      <c r="R387" s="800"/>
      <c r="S387" s="803"/>
    </row>
    <row r="388" spans="1:254" s="161" customFormat="1">
      <c r="A388" s="280"/>
      <c r="B388" s="781"/>
      <c r="C388" s="775"/>
      <c r="D388" s="792"/>
      <c r="E388" s="798" t="s">
        <v>343</v>
      </c>
      <c r="F388" s="796"/>
      <c r="G388" s="798" t="s">
        <v>153</v>
      </c>
      <c r="H388" s="796" t="s">
        <v>153</v>
      </c>
      <c r="I388" s="798" t="s">
        <v>154</v>
      </c>
      <c r="J388" s="796" t="s">
        <v>155</v>
      </c>
      <c r="K388" s="798" t="s">
        <v>156</v>
      </c>
      <c r="L388" s="796" t="s">
        <v>333</v>
      </c>
      <c r="M388" s="798" t="s">
        <v>334</v>
      </c>
      <c r="N388" s="794">
        <v>5.0999999999999988</v>
      </c>
      <c r="O388" s="794">
        <v>4.5</v>
      </c>
      <c r="P388" s="794"/>
      <c r="Q388" s="795">
        <v>0</v>
      </c>
      <c r="R388" s="796"/>
      <c r="S388" s="797"/>
    </row>
    <row r="389" spans="1:254" s="161" customFormat="1">
      <c r="A389" s="280"/>
      <c r="B389" s="781"/>
      <c r="C389" s="775"/>
      <c r="D389" s="792"/>
      <c r="E389" s="793"/>
      <c r="F389" s="792"/>
      <c r="G389" s="793"/>
      <c r="H389" s="792"/>
      <c r="I389" s="793"/>
      <c r="J389" s="792"/>
      <c r="K389" s="793"/>
      <c r="L389" s="792"/>
      <c r="M389" s="793"/>
      <c r="N389" s="794"/>
      <c r="O389" s="794"/>
      <c r="P389" s="794"/>
      <c r="Q389" s="795"/>
      <c r="R389" s="796" t="s">
        <v>161</v>
      </c>
      <c r="S389" s="797">
        <v>0</v>
      </c>
    </row>
    <row r="390" spans="1:254" s="161" customFormat="1">
      <c r="A390" s="280"/>
      <c r="B390" s="781"/>
      <c r="C390" s="775"/>
      <c r="D390" s="792"/>
      <c r="E390" s="799" t="s">
        <v>344</v>
      </c>
      <c r="F390" s="800"/>
      <c r="G390" s="800"/>
      <c r="H390" s="800"/>
      <c r="I390" s="800"/>
      <c r="J390" s="800"/>
      <c r="K390" s="800"/>
      <c r="L390" s="800"/>
      <c r="M390" s="800"/>
      <c r="N390" s="801">
        <v>5.0999999999999988</v>
      </c>
      <c r="O390" s="801">
        <v>4.5</v>
      </c>
      <c r="P390" s="801">
        <v>0</v>
      </c>
      <c r="Q390" s="802">
        <v>0</v>
      </c>
      <c r="R390" s="800"/>
      <c r="S390" s="803"/>
    </row>
    <row r="391" spans="1:254" s="161" customFormat="1">
      <c r="A391" s="280"/>
      <c r="B391" s="781"/>
      <c r="C391" s="785"/>
      <c r="D391" s="796" t="s">
        <v>176</v>
      </c>
      <c r="E391" s="792"/>
      <c r="F391" s="792"/>
      <c r="G391" s="792"/>
      <c r="H391" s="792"/>
      <c r="I391" s="792"/>
      <c r="J391" s="792"/>
      <c r="K391" s="792"/>
      <c r="L391" s="792"/>
      <c r="M391" s="792"/>
      <c r="N391" s="794">
        <v>14.300000000000008</v>
      </c>
      <c r="O391" s="794">
        <v>9.5999999999999979</v>
      </c>
      <c r="P391" s="794"/>
      <c r="Q391" s="795">
        <v>178.98555060750687</v>
      </c>
      <c r="R391" s="792"/>
      <c r="S391" s="797"/>
    </row>
    <row r="392" spans="1:254" s="161" customFormat="1" ht="14.25">
      <c r="A392" s="281"/>
      <c r="B392" s="782"/>
      <c r="C392" s="786" t="s">
        <v>2077</v>
      </c>
      <c r="D392" s="800"/>
      <c r="E392" s="800"/>
      <c r="F392" s="800"/>
      <c r="G392" s="800"/>
      <c r="H392" s="800"/>
      <c r="I392" s="800"/>
      <c r="J392" s="800"/>
      <c r="K392" s="800"/>
      <c r="L392" s="800"/>
      <c r="M392" s="800"/>
      <c r="N392" s="801">
        <v>14.300000000000008</v>
      </c>
      <c r="O392" s="801">
        <v>9.5999999999999979</v>
      </c>
      <c r="P392" s="801"/>
      <c r="Q392" s="802">
        <v>178.98555060750687</v>
      </c>
      <c r="R392" s="800"/>
      <c r="S392" s="803"/>
      <c r="T392" s="234"/>
      <c r="U392" s="234"/>
      <c r="V392" s="234"/>
      <c r="W392" s="234"/>
      <c r="X392" s="234"/>
      <c r="Y392" s="234"/>
      <c r="Z392" s="234"/>
      <c r="AA392" s="234"/>
      <c r="AB392" s="234"/>
      <c r="AC392" s="234"/>
      <c r="AD392" s="234"/>
      <c r="AE392" s="234"/>
      <c r="AF392" s="234"/>
      <c r="AG392" s="234"/>
      <c r="AH392" s="234"/>
      <c r="AI392" s="234"/>
      <c r="AJ392" s="234"/>
      <c r="AK392" s="234"/>
      <c r="AL392" s="234"/>
      <c r="AM392" s="234"/>
      <c r="AN392" s="234"/>
      <c r="AO392" s="234"/>
      <c r="AP392" s="234"/>
      <c r="AQ392" s="234"/>
      <c r="AR392" s="234"/>
      <c r="AS392" s="234"/>
      <c r="AT392" s="234"/>
      <c r="AU392" s="234"/>
      <c r="AV392" s="234"/>
      <c r="AW392" s="234"/>
      <c r="AX392" s="234"/>
      <c r="AY392" s="234"/>
      <c r="AZ392" s="234"/>
      <c r="BA392" s="234"/>
      <c r="BB392" s="234"/>
      <c r="BC392" s="234"/>
      <c r="BD392" s="234"/>
      <c r="BE392" s="234"/>
      <c r="BF392" s="234"/>
      <c r="BG392" s="234"/>
      <c r="BH392" s="234"/>
      <c r="BI392" s="234"/>
      <c r="BJ392" s="234"/>
      <c r="BK392" s="234"/>
      <c r="BL392" s="234"/>
      <c r="BM392" s="234"/>
      <c r="BN392" s="234"/>
      <c r="BO392" s="234"/>
      <c r="BP392" s="234"/>
      <c r="BQ392" s="234"/>
      <c r="BR392" s="234"/>
      <c r="BS392" s="234"/>
      <c r="BT392" s="234"/>
      <c r="BU392" s="234"/>
      <c r="BV392" s="234"/>
      <c r="BW392" s="234"/>
      <c r="BX392" s="234"/>
      <c r="BY392" s="234"/>
      <c r="BZ392" s="234"/>
      <c r="CA392" s="234"/>
      <c r="CB392" s="234"/>
      <c r="CC392" s="234"/>
      <c r="CD392" s="234"/>
      <c r="CE392" s="234"/>
      <c r="CF392" s="234"/>
      <c r="CG392" s="234"/>
      <c r="CH392" s="234"/>
      <c r="CI392" s="234"/>
      <c r="CJ392" s="234"/>
      <c r="CK392" s="234"/>
      <c r="CL392" s="234"/>
      <c r="CM392" s="234"/>
      <c r="CN392" s="234"/>
      <c r="CO392" s="234"/>
      <c r="CP392" s="234"/>
      <c r="CQ392" s="234"/>
      <c r="CR392" s="234"/>
      <c r="CS392" s="234"/>
      <c r="CT392" s="234"/>
      <c r="CU392" s="234"/>
      <c r="CV392" s="234"/>
      <c r="CW392" s="234"/>
      <c r="CX392" s="234"/>
      <c r="CY392" s="234"/>
      <c r="CZ392" s="234"/>
      <c r="DA392" s="234"/>
      <c r="DB392" s="234"/>
      <c r="DC392" s="234"/>
      <c r="DD392" s="234"/>
      <c r="DE392" s="234"/>
      <c r="DF392" s="234"/>
      <c r="DG392" s="234"/>
      <c r="DH392" s="234"/>
      <c r="DI392" s="234"/>
      <c r="DJ392" s="234"/>
      <c r="DK392" s="234"/>
      <c r="DL392" s="234"/>
      <c r="DM392" s="234"/>
      <c r="DN392" s="234"/>
      <c r="DO392" s="234"/>
      <c r="DP392" s="234"/>
      <c r="DQ392" s="234"/>
      <c r="DR392" s="234"/>
      <c r="DS392" s="234"/>
      <c r="DT392" s="234"/>
      <c r="DU392" s="234"/>
      <c r="DV392" s="234"/>
      <c r="DW392" s="234"/>
      <c r="DX392" s="234"/>
      <c r="DY392" s="234"/>
      <c r="DZ392" s="234"/>
      <c r="EA392" s="234"/>
      <c r="EB392" s="234"/>
      <c r="EC392" s="234"/>
      <c r="ED392" s="234"/>
      <c r="EE392" s="234"/>
      <c r="EF392" s="234"/>
      <c r="EG392" s="234"/>
      <c r="EH392" s="234"/>
      <c r="EI392" s="234"/>
      <c r="EJ392" s="234"/>
      <c r="EK392" s="234"/>
      <c r="EL392" s="234"/>
      <c r="EM392" s="234"/>
      <c r="EN392" s="234"/>
      <c r="EO392" s="234"/>
      <c r="EP392" s="234"/>
      <c r="EQ392" s="234"/>
      <c r="ER392" s="234"/>
      <c r="ES392" s="234"/>
      <c r="ET392" s="234"/>
      <c r="EU392" s="234"/>
      <c r="EV392" s="234"/>
      <c r="EW392" s="234"/>
      <c r="EX392" s="234"/>
      <c r="EY392" s="234"/>
      <c r="EZ392" s="234"/>
      <c r="FA392" s="234"/>
      <c r="FB392" s="234"/>
      <c r="FC392" s="234"/>
      <c r="FD392" s="234"/>
      <c r="FE392" s="234"/>
      <c r="FF392" s="234"/>
      <c r="FG392" s="234"/>
      <c r="FH392" s="234"/>
      <c r="FI392" s="234"/>
      <c r="FJ392" s="234"/>
      <c r="FK392" s="234"/>
      <c r="FL392" s="234"/>
      <c r="FM392" s="234"/>
      <c r="FN392" s="234"/>
      <c r="FO392" s="234"/>
      <c r="FP392" s="234"/>
      <c r="FQ392" s="234"/>
      <c r="FR392" s="234"/>
      <c r="FS392" s="234"/>
      <c r="FT392" s="234"/>
      <c r="FU392" s="234"/>
      <c r="FV392" s="234"/>
      <c r="FW392" s="234"/>
      <c r="FX392" s="234"/>
      <c r="FY392" s="234"/>
      <c r="FZ392" s="234"/>
      <c r="GA392" s="234"/>
      <c r="GB392" s="234"/>
      <c r="GC392" s="234"/>
      <c r="GD392" s="234"/>
      <c r="GE392" s="234"/>
      <c r="GF392" s="234"/>
      <c r="GG392" s="234"/>
      <c r="GH392" s="234"/>
      <c r="GI392" s="234"/>
      <c r="GJ392" s="234"/>
      <c r="GK392" s="234"/>
      <c r="GL392" s="234"/>
      <c r="GM392" s="234"/>
      <c r="GN392" s="234"/>
      <c r="GO392" s="234"/>
      <c r="GP392" s="234"/>
      <c r="GQ392" s="234"/>
      <c r="GR392" s="234"/>
      <c r="GS392" s="234"/>
      <c r="GT392" s="234"/>
      <c r="GU392" s="234"/>
      <c r="GV392" s="234"/>
      <c r="GW392" s="234"/>
      <c r="GX392" s="234"/>
      <c r="GY392" s="234"/>
      <c r="GZ392" s="234"/>
      <c r="HA392" s="234"/>
      <c r="HB392" s="234"/>
      <c r="HC392" s="234"/>
      <c r="HD392" s="234"/>
      <c r="HE392" s="234"/>
      <c r="HF392" s="234"/>
      <c r="HG392" s="234"/>
      <c r="HH392" s="234"/>
      <c r="HI392" s="234"/>
      <c r="HJ392" s="234"/>
      <c r="HK392" s="234"/>
      <c r="HL392" s="234"/>
      <c r="HM392" s="234"/>
      <c r="HN392" s="234"/>
      <c r="HO392" s="234"/>
      <c r="HP392" s="234"/>
      <c r="HQ392" s="234"/>
      <c r="HR392" s="234"/>
      <c r="HS392" s="234"/>
      <c r="HT392" s="234"/>
      <c r="HU392" s="234"/>
      <c r="HV392" s="234"/>
      <c r="HW392" s="234"/>
      <c r="HX392" s="234"/>
      <c r="HY392" s="234"/>
      <c r="HZ392" s="234"/>
      <c r="IA392" s="234"/>
      <c r="IB392" s="234"/>
      <c r="IC392" s="234"/>
      <c r="ID392" s="234"/>
      <c r="IE392" s="234"/>
      <c r="IF392" s="234"/>
      <c r="IG392" s="234"/>
      <c r="IH392" s="234"/>
      <c r="II392" s="234"/>
      <c r="IJ392" s="234"/>
      <c r="IK392" s="234"/>
      <c r="IL392" s="234"/>
      <c r="IM392" s="234"/>
      <c r="IN392" s="234"/>
      <c r="IO392" s="234"/>
      <c r="IP392" s="234"/>
      <c r="IQ392" s="234"/>
      <c r="IR392" s="234"/>
      <c r="IS392" s="234"/>
      <c r="IT392" s="234"/>
    </row>
    <row r="393" spans="1:254" s="161" customFormat="1">
      <c r="A393" s="280"/>
      <c r="B393" s="784" t="s">
        <v>464</v>
      </c>
      <c r="C393" s="779"/>
      <c r="D393" s="804"/>
      <c r="E393" s="804"/>
      <c r="F393" s="804"/>
      <c r="G393" s="804"/>
      <c r="H393" s="804"/>
      <c r="I393" s="804"/>
      <c r="J393" s="804"/>
      <c r="K393" s="804"/>
      <c r="L393" s="804"/>
      <c r="M393" s="804"/>
      <c r="N393" s="805">
        <v>988.1080000000012</v>
      </c>
      <c r="O393" s="805">
        <v>1045.1799999999996</v>
      </c>
      <c r="P393" s="805"/>
      <c r="Q393" s="806">
        <v>1193054.4890444477</v>
      </c>
      <c r="R393" s="804"/>
      <c r="S393" s="807"/>
    </row>
    <row r="394" spans="1:254" s="161" customFormat="1">
      <c r="A394" s="280"/>
      <c r="B394" s="783" t="s">
        <v>3</v>
      </c>
      <c r="C394" s="776" t="s">
        <v>465</v>
      </c>
      <c r="D394" s="796" t="s">
        <v>150</v>
      </c>
      <c r="E394" s="798" t="s">
        <v>466</v>
      </c>
      <c r="F394" s="796"/>
      <c r="G394" s="798" t="s">
        <v>153</v>
      </c>
      <c r="H394" s="796" t="s">
        <v>153</v>
      </c>
      <c r="I394" s="798" t="s">
        <v>154</v>
      </c>
      <c r="J394" s="796" t="s">
        <v>155</v>
      </c>
      <c r="K394" s="798" t="s">
        <v>156</v>
      </c>
      <c r="L394" s="796" t="s">
        <v>467</v>
      </c>
      <c r="M394" s="798" t="s">
        <v>468</v>
      </c>
      <c r="N394" s="794">
        <v>4</v>
      </c>
      <c r="O394" s="794">
        <v>3.1999999999999997</v>
      </c>
      <c r="P394" s="794"/>
      <c r="Q394" s="795">
        <v>266.077</v>
      </c>
      <c r="R394" s="796"/>
      <c r="S394" s="797"/>
    </row>
    <row r="395" spans="1:254" s="161" customFormat="1">
      <c r="A395" s="280"/>
      <c r="B395" s="781"/>
      <c r="C395" s="775"/>
      <c r="D395" s="792"/>
      <c r="E395" s="793"/>
      <c r="F395" s="792"/>
      <c r="G395" s="793"/>
      <c r="H395" s="792"/>
      <c r="I395" s="793"/>
      <c r="J395" s="792"/>
      <c r="K395" s="793"/>
      <c r="L395" s="792"/>
      <c r="M395" s="793"/>
      <c r="N395" s="794"/>
      <c r="O395" s="794"/>
      <c r="P395" s="794"/>
      <c r="Q395" s="795"/>
      <c r="R395" s="796" t="s">
        <v>161</v>
      </c>
      <c r="S395" s="797">
        <v>21276.48</v>
      </c>
    </row>
    <row r="396" spans="1:254" s="161" customFormat="1">
      <c r="A396" s="280"/>
      <c r="B396" s="781"/>
      <c r="C396" s="775"/>
      <c r="D396" s="792"/>
      <c r="E396" s="799" t="s">
        <v>469</v>
      </c>
      <c r="F396" s="800"/>
      <c r="G396" s="800"/>
      <c r="H396" s="800"/>
      <c r="I396" s="800"/>
      <c r="J396" s="800"/>
      <c r="K396" s="800"/>
      <c r="L396" s="800"/>
      <c r="M396" s="800"/>
      <c r="N396" s="801">
        <v>4</v>
      </c>
      <c r="O396" s="801">
        <v>3.1999999999999997</v>
      </c>
      <c r="P396" s="801">
        <v>1.3520000000000001</v>
      </c>
      <c r="Q396" s="802">
        <v>266.077</v>
      </c>
      <c r="R396" s="800"/>
      <c r="S396" s="803"/>
    </row>
    <row r="397" spans="1:254" s="161" customFormat="1">
      <c r="A397" s="280"/>
      <c r="B397" s="781"/>
      <c r="C397" s="785"/>
      <c r="D397" s="796" t="s">
        <v>176</v>
      </c>
      <c r="E397" s="792"/>
      <c r="F397" s="792"/>
      <c r="G397" s="792"/>
      <c r="H397" s="792"/>
      <c r="I397" s="792"/>
      <c r="J397" s="792"/>
      <c r="K397" s="792"/>
      <c r="L397" s="792"/>
      <c r="M397" s="792"/>
      <c r="N397" s="794">
        <v>4</v>
      </c>
      <c r="O397" s="794">
        <v>3.1999999999999997</v>
      </c>
      <c r="P397" s="794"/>
      <c r="Q397" s="795">
        <v>266.077</v>
      </c>
      <c r="R397" s="792"/>
      <c r="S397" s="797"/>
    </row>
    <row r="398" spans="1:254" s="161" customFormat="1">
      <c r="A398" s="280"/>
      <c r="B398" s="781"/>
      <c r="C398" s="786" t="s">
        <v>470</v>
      </c>
      <c r="D398" s="800"/>
      <c r="E398" s="800"/>
      <c r="F398" s="800"/>
      <c r="G398" s="800"/>
      <c r="H398" s="800"/>
      <c r="I398" s="800"/>
      <c r="J398" s="800"/>
      <c r="K398" s="800"/>
      <c r="L398" s="800"/>
      <c r="M398" s="800"/>
      <c r="N398" s="801">
        <v>4</v>
      </c>
      <c r="O398" s="801">
        <v>3.1999999999999997</v>
      </c>
      <c r="P398" s="801"/>
      <c r="Q398" s="802">
        <v>266.077</v>
      </c>
      <c r="R398" s="800"/>
      <c r="S398" s="803"/>
    </row>
    <row r="399" spans="1:254" s="161" customFormat="1">
      <c r="A399" s="280"/>
      <c r="B399" s="781"/>
      <c r="C399" s="776" t="s">
        <v>475</v>
      </c>
      <c r="D399" s="796" t="s">
        <v>150</v>
      </c>
      <c r="E399" s="798" t="s">
        <v>476</v>
      </c>
      <c r="F399" s="796" t="s">
        <v>409</v>
      </c>
      <c r="G399" s="798" t="s">
        <v>153</v>
      </c>
      <c r="H399" s="796" t="s">
        <v>153</v>
      </c>
      <c r="I399" s="798" t="s">
        <v>159</v>
      </c>
      <c r="J399" s="796" t="s">
        <v>155</v>
      </c>
      <c r="K399" s="798" t="s">
        <v>160</v>
      </c>
      <c r="L399" s="796" t="s">
        <v>467</v>
      </c>
      <c r="M399" s="798" t="s">
        <v>477</v>
      </c>
      <c r="N399" s="794">
        <v>0</v>
      </c>
      <c r="O399" s="794">
        <v>0</v>
      </c>
      <c r="P399" s="794"/>
      <c r="Q399" s="795">
        <v>0</v>
      </c>
      <c r="R399" s="796"/>
      <c r="S399" s="797"/>
    </row>
    <row r="400" spans="1:254" s="161" customFormat="1">
      <c r="A400" s="280"/>
      <c r="B400" s="781"/>
      <c r="C400" s="775"/>
      <c r="D400" s="792"/>
      <c r="E400" s="799" t="s">
        <v>478</v>
      </c>
      <c r="F400" s="800"/>
      <c r="G400" s="800"/>
      <c r="H400" s="800"/>
      <c r="I400" s="800"/>
      <c r="J400" s="800"/>
      <c r="K400" s="800"/>
      <c r="L400" s="800"/>
      <c r="M400" s="800"/>
      <c r="N400" s="801">
        <v>0</v>
      </c>
      <c r="O400" s="801">
        <v>0</v>
      </c>
      <c r="P400" s="801">
        <v>0</v>
      </c>
      <c r="Q400" s="802">
        <v>0</v>
      </c>
      <c r="R400" s="800"/>
      <c r="S400" s="803"/>
    </row>
    <row r="401" spans="1:19" s="161" customFormat="1">
      <c r="A401" s="280"/>
      <c r="B401" s="781"/>
      <c r="C401" s="775"/>
      <c r="D401" s="796" t="s">
        <v>176</v>
      </c>
      <c r="E401" s="792"/>
      <c r="F401" s="792"/>
      <c r="G401" s="792"/>
      <c r="H401" s="792"/>
      <c r="I401" s="792"/>
      <c r="J401" s="792"/>
      <c r="K401" s="792"/>
      <c r="L401" s="792"/>
      <c r="M401" s="792"/>
      <c r="N401" s="794">
        <v>0</v>
      </c>
      <c r="O401" s="794">
        <v>0</v>
      </c>
      <c r="P401" s="794"/>
      <c r="Q401" s="795">
        <v>0</v>
      </c>
      <c r="R401" s="792"/>
      <c r="S401" s="797"/>
    </row>
    <row r="402" spans="1:19" s="161" customFormat="1">
      <c r="A402" s="280"/>
      <c r="B402" s="781"/>
      <c r="C402" s="775"/>
      <c r="D402" s="796" t="s">
        <v>177</v>
      </c>
      <c r="E402" s="798" t="s">
        <v>1919</v>
      </c>
      <c r="F402" s="796" t="s">
        <v>1920</v>
      </c>
      <c r="G402" s="798" t="s">
        <v>179</v>
      </c>
      <c r="H402" s="796" t="s">
        <v>179</v>
      </c>
      <c r="I402" s="798" t="s">
        <v>159</v>
      </c>
      <c r="J402" s="796" t="s">
        <v>155</v>
      </c>
      <c r="K402" s="798" t="s">
        <v>156</v>
      </c>
      <c r="L402" s="796" t="s">
        <v>467</v>
      </c>
      <c r="M402" s="798" t="s">
        <v>1921</v>
      </c>
      <c r="N402" s="794">
        <v>0.11000000000000003</v>
      </c>
      <c r="O402" s="794">
        <v>9.2000000000000012E-2</v>
      </c>
      <c r="P402" s="794"/>
      <c r="Q402" s="795">
        <v>727.48500000000001</v>
      </c>
      <c r="R402" s="796"/>
      <c r="S402" s="797"/>
    </row>
    <row r="403" spans="1:19" s="161" customFormat="1">
      <c r="A403" s="280"/>
      <c r="B403" s="781"/>
      <c r="C403" s="775"/>
      <c r="D403" s="792"/>
      <c r="E403" s="793"/>
      <c r="F403" s="796" t="s">
        <v>1922</v>
      </c>
      <c r="G403" s="798" t="s">
        <v>179</v>
      </c>
      <c r="H403" s="796" t="s">
        <v>179</v>
      </c>
      <c r="I403" s="798" t="s">
        <v>159</v>
      </c>
      <c r="J403" s="796" t="s">
        <v>155</v>
      </c>
      <c r="K403" s="798" t="s">
        <v>156</v>
      </c>
      <c r="L403" s="796" t="s">
        <v>467</v>
      </c>
      <c r="M403" s="798" t="s">
        <v>1921</v>
      </c>
      <c r="N403" s="794">
        <v>0.11000000000000003</v>
      </c>
      <c r="O403" s="794">
        <v>9.3000000000000027E-2</v>
      </c>
      <c r="P403" s="794"/>
      <c r="Q403" s="795">
        <v>835.20900000000017</v>
      </c>
      <c r="R403" s="796"/>
      <c r="S403" s="797"/>
    </row>
    <row r="404" spans="1:19" s="161" customFormat="1">
      <c r="A404" s="280"/>
      <c r="B404" s="781"/>
      <c r="C404" s="775"/>
      <c r="D404" s="792"/>
      <c r="E404" s="799" t="s">
        <v>1923</v>
      </c>
      <c r="F404" s="800"/>
      <c r="G404" s="800"/>
      <c r="H404" s="800"/>
      <c r="I404" s="800"/>
      <c r="J404" s="800"/>
      <c r="K404" s="800"/>
      <c r="L404" s="800"/>
      <c r="M404" s="800"/>
      <c r="N404" s="801">
        <v>0.21999999999999992</v>
      </c>
      <c r="O404" s="801">
        <v>0.18500000000000008</v>
      </c>
      <c r="P404" s="801">
        <v>0.19700000000000001</v>
      </c>
      <c r="Q404" s="802">
        <v>1562.6939999999997</v>
      </c>
      <c r="R404" s="800"/>
      <c r="S404" s="803"/>
    </row>
    <row r="405" spans="1:19" s="161" customFormat="1">
      <c r="A405" s="280"/>
      <c r="B405" s="781"/>
      <c r="C405" s="785"/>
      <c r="D405" s="796" t="s">
        <v>189</v>
      </c>
      <c r="E405" s="792"/>
      <c r="F405" s="792"/>
      <c r="G405" s="792"/>
      <c r="H405" s="792"/>
      <c r="I405" s="792"/>
      <c r="J405" s="792"/>
      <c r="K405" s="792"/>
      <c r="L405" s="792"/>
      <c r="M405" s="792"/>
      <c r="N405" s="794">
        <v>0.21999999999999992</v>
      </c>
      <c r="O405" s="794">
        <v>0.18500000000000008</v>
      </c>
      <c r="P405" s="794"/>
      <c r="Q405" s="795">
        <v>1562.6939999999997</v>
      </c>
      <c r="R405" s="792"/>
      <c r="S405" s="797"/>
    </row>
    <row r="406" spans="1:19" s="161" customFormat="1">
      <c r="A406" s="280"/>
      <c r="B406" s="781"/>
      <c r="C406" s="786" t="s">
        <v>479</v>
      </c>
      <c r="D406" s="800"/>
      <c r="E406" s="800"/>
      <c r="F406" s="800"/>
      <c r="G406" s="800"/>
      <c r="H406" s="800"/>
      <c r="I406" s="800"/>
      <c r="J406" s="800"/>
      <c r="K406" s="800"/>
      <c r="L406" s="800"/>
      <c r="M406" s="800"/>
      <c r="N406" s="801">
        <v>0.21999999999999992</v>
      </c>
      <c r="O406" s="801">
        <v>0.18500000000000008</v>
      </c>
      <c r="P406" s="801"/>
      <c r="Q406" s="802">
        <v>1562.6939999999997</v>
      </c>
      <c r="R406" s="800"/>
      <c r="S406" s="803"/>
    </row>
    <row r="407" spans="1:19" s="161" customFormat="1">
      <c r="A407" s="280"/>
      <c r="B407" s="781"/>
      <c r="C407" s="776" t="s">
        <v>1924</v>
      </c>
      <c r="D407" s="796" t="s">
        <v>150</v>
      </c>
      <c r="E407" s="798" t="s">
        <v>480</v>
      </c>
      <c r="F407" s="796" t="s">
        <v>484</v>
      </c>
      <c r="G407" s="798" t="s">
        <v>153</v>
      </c>
      <c r="H407" s="796" t="s">
        <v>153</v>
      </c>
      <c r="I407" s="798" t="s">
        <v>159</v>
      </c>
      <c r="J407" s="796" t="s">
        <v>155</v>
      </c>
      <c r="K407" s="798" t="s">
        <v>156</v>
      </c>
      <c r="L407" s="796" t="s">
        <v>3</v>
      </c>
      <c r="M407" s="798" t="s">
        <v>482</v>
      </c>
      <c r="N407" s="794">
        <v>7.6500000000000012</v>
      </c>
      <c r="O407" s="794">
        <v>0</v>
      </c>
      <c r="P407" s="794"/>
      <c r="Q407" s="795">
        <v>810.61500000000001</v>
      </c>
      <c r="R407" s="796"/>
      <c r="S407" s="797"/>
    </row>
    <row r="408" spans="1:19" s="161" customFormat="1">
      <c r="A408" s="280"/>
      <c r="B408" s="781"/>
      <c r="C408" s="775"/>
      <c r="D408" s="792"/>
      <c r="E408" s="793"/>
      <c r="F408" s="792"/>
      <c r="G408" s="793"/>
      <c r="H408" s="792"/>
      <c r="I408" s="793"/>
      <c r="J408" s="792"/>
      <c r="K408" s="793"/>
      <c r="L408" s="792"/>
      <c r="M408" s="793"/>
      <c r="N408" s="794"/>
      <c r="O408" s="794"/>
      <c r="P408" s="794"/>
      <c r="Q408" s="795"/>
      <c r="R408" s="796" t="s">
        <v>161</v>
      </c>
      <c r="S408" s="797">
        <v>61007</v>
      </c>
    </row>
    <row r="409" spans="1:19" s="161" customFormat="1">
      <c r="A409" s="280"/>
      <c r="B409" s="781"/>
      <c r="C409" s="775"/>
      <c r="D409" s="792"/>
      <c r="E409" s="793"/>
      <c r="F409" s="796" t="s">
        <v>485</v>
      </c>
      <c r="G409" s="798" t="s">
        <v>153</v>
      </c>
      <c r="H409" s="796" t="s">
        <v>153</v>
      </c>
      <c r="I409" s="798" t="s">
        <v>159</v>
      </c>
      <c r="J409" s="796" t="s">
        <v>155</v>
      </c>
      <c r="K409" s="798" t="s">
        <v>156</v>
      </c>
      <c r="L409" s="796" t="s">
        <v>3</v>
      </c>
      <c r="M409" s="798" t="s">
        <v>482</v>
      </c>
      <c r="N409" s="794">
        <v>2.5499999999999994</v>
      </c>
      <c r="O409" s="794">
        <v>0</v>
      </c>
      <c r="P409" s="794"/>
      <c r="Q409" s="795">
        <v>357.084</v>
      </c>
      <c r="R409" s="796"/>
      <c r="S409" s="797"/>
    </row>
    <row r="410" spans="1:19" s="161" customFormat="1">
      <c r="A410" s="280"/>
      <c r="B410" s="781"/>
      <c r="C410" s="775"/>
      <c r="D410" s="792"/>
      <c r="E410" s="793"/>
      <c r="F410" s="792"/>
      <c r="G410" s="793"/>
      <c r="H410" s="792"/>
      <c r="I410" s="793"/>
      <c r="J410" s="792"/>
      <c r="K410" s="793"/>
      <c r="L410" s="792"/>
      <c r="M410" s="793"/>
      <c r="N410" s="794"/>
      <c r="O410" s="794"/>
      <c r="P410" s="794"/>
      <c r="Q410" s="795"/>
      <c r="R410" s="796" t="s">
        <v>161</v>
      </c>
      <c r="S410" s="797">
        <v>27009.199999999997</v>
      </c>
    </row>
    <row r="411" spans="1:19" s="161" customFormat="1">
      <c r="A411" s="280"/>
      <c r="B411" s="781"/>
      <c r="C411" s="775"/>
      <c r="D411" s="792"/>
      <c r="E411" s="793"/>
      <c r="F411" s="796" t="s">
        <v>486</v>
      </c>
      <c r="G411" s="798" t="s">
        <v>153</v>
      </c>
      <c r="H411" s="796" t="s">
        <v>153</v>
      </c>
      <c r="I411" s="798" t="s">
        <v>159</v>
      </c>
      <c r="J411" s="796" t="s">
        <v>155</v>
      </c>
      <c r="K411" s="798" t="s">
        <v>160</v>
      </c>
      <c r="L411" s="796" t="s">
        <v>3</v>
      </c>
      <c r="M411" s="798" t="s">
        <v>482</v>
      </c>
      <c r="N411" s="794">
        <v>0.5</v>
      </c>
      <c r="O411" s="794">
        <v>0</v>
      </c>
      <c r="P411" s="794"/>
      <c r="Q411" s="795">
        <v>0</v>
      </c>
      <c r="R411" s="796"/>
      <c r="S411" s="797"/>
    </row>
    <row r="412" spans="1:19" s="161" customFormat="1">
      <c r="A412" s="280"/>
      <c r="B412" s="781"/>
      <c r="C412" s="775"/>
      <c r="D412" s="792"/>
      <c r="E412" s="793"/>
      <c r="F412" s="796" t="s">
        <v>487</v>
      </c>
      <c r="G412" s="798" t="s">
        <v>153</v>
      </c>
      <c r="H412" s="796" t="s">
        <v>153</v>
      </c>
      <c r="I412" s="798" t="s">
        <v>159</v>
      </c>
      <c r="J412" s="796" t="s">
        <v>155</v>
      </c>
      <c r="K412" s="798" t="s">
        <v>160</v>
      </c>
      <c r="L412" s="796" t="s">
        <v>3</v>
      </c>
      <c r="M412" s="798" t="s">
        <v>482</v>
      </c>
      <c r="N412" s="794">
        <v>0.5</v>
      </c>
      <c r="O412" s="794">
        <v>0</v>
      </c>
      <c r="P412" s="794"/>
      <c r="Q412" s="795">
        <v>0</v>
      </c>
      <c r="R412" s="796"/>
      <c r="S412" s="797"/>
    </row>
    <row r="413" spans="1:19" s="161" customFormat="1">
      <c r="A413" s="280"/>
      <c r="B413" s="781"/>
      <c r="C413" s="775"/>
      <c r="D413" s="792"/>
      <c r="E413" s="799" t="s">
        <v>488</v>
      </c>
      <c r="F413" s="800"/>
      <c r="G413" s="800"/>
      <c r="H413" s="800"/>
      <c r="I413" s="800"/>
      <c r="J413" s="800"/>
      <c r="K413" s="800"/>
      <c r="L413" s="800"/>
      <c r="M413" s="800"/>
      <c r="N413" s="801">
        <v>11.19999999999999</v>
      </c>
      <c r="O413" s="801">
        <v>0</v>
      </c>
      <c r="P413" s="801">
        <v>7.7489999999999997</v>
      </c>
      <c r="Q413" s="802">
        <v>1167.6990000000001</v>
      </c>
      <c r="R413" s="800"/>
      <c r="S413" s="803"/>
    </row>
    <row r="414" spans="1:19" s="161" customFormat="1">
      <c r="A414" s="280"/>
      <c r="B414" s="781"/>
      <c r="C414" s="775"/>
      <c r="D414" s="796" t="s">
        <v>176</v>
      </c>
      <c r="E414" s="792"/>
      <c r="F414" s="792"/>
      <c r="G414" s="792"/>
      <c r="H414" s="792"/>
      <c r="I414" s="792"/>
      <c r="J414" s="792"/>
      <c r="K414" s="792"/>
      <c r="L414" s="792"/>
      <c r="M414" s="792"/>
      <c r="N414" s="794">
        <v>11.19999999999999</v>
      </c>
      <c r="O414" s="794">
        <v>0</v>
      </c>
      <c r="P414" s="794"/>
      <c r="Q414" s="795">
        <v>1167.6990000000001</v>
      </c>
      <c r="R414" s="792"/>
      <c r="S414" s="797"/>
    </row>
    <row r="415" spans="1:19" s="161" customFormat="1">
      <c r="A415" s="280"/>
      <c r="B415" s="781"/>
      <c r="C415" s="775"/>
      <c r="D415" s="796" t="s">
        <v>177</v>
      </c>
      <c r="E415" s="798" t="s">
        <v>492</v>
      </c>
      <c r="F415" s="796" t="s">
        <v>192</v>
      </c>
      <c r="G415" s="798" t="s">
        <v>179</v>
      </c>
      <c r="H415" s="796" t="s">
        <v>179</v>
      </c>
      <c r="I415" s="798" t="s">
        <v>159</v>
      </c>
      <c r="J415" s="796" t="s">
        <v>155</v>
      </c>
      <c r="K415" s="798" t="s">
        <v>156</v>
      </c>
      <c r="L415" s="796" t="s">
        <v>493</v>
      </c>
      <c r="M415" s="798" t="s">
        <v>494</v>
      </c>
      <c r="N415" s="794">
        <v>0.91199999999999981</v>
      </c>
      <c r="O415" s="794">
        <v>0.78999999999999992</v>
      </c>
      <c r="P415" s="794"/>
      <c r="Q415" s="795">
        <v>1966.6679999999999</v>
      </c>
      <c r="R415" s="796"/>
      <c r="S415" s="797"/>
    </row>
    <row r="416" spans="1:19" s="161" customFormat="1">
      <c r="A416" s="280"/>
      <c r="B416" s="781"/>
      <c r="C416" s="775"/>
      <c r="D416" s="792"/>
      <c r="E416" s="793"/>
      <c r="F416" s="796" t="s">
        <v>193</v>
      </c>
      <c r="G416" s="798" t="s">
        <v>179</v>
      </c>
      <c r="H416" s="796" t="s">
        <v>179</v>
      </c>
      <c r="I416" s="798" t="s">
        <v>159</v>
      </c>
      <c r="J416" s="796" t="s">
        <v>155</v>
      </c>
      <c r="K416" s="798" t="s">
        <v>156</v>
      </c>
      <c r="L416" s="796" t="s">
        <v>493</v>
      </c>
      <c r="M416" s="798" t="s">
        <v>494</v>
      </c>
      <c r="N416" s="794">
        <v>0.91199999999999981</v>
      </c>
      <c r="O416" s="794">
        <v>0.78999999999999992</v>
      </c>
      <c r="P416" s="794"/>
      <c r="Q416" s="795">
        <v>2250.6</v>
      </c>
      <c r="R416" s="796"/>
      <c r="S416" s="797"/>
    </row>
    <row r="417" spans="1:254" s="161" customFormat="1">
      <c r="A417" s="280"/>
      <c r="B417" s="781"/>
      <c r="C417" s="775"/>
      <c r="D417" s="792"/>
      <c r="E417" s="799" t="s">
        <v>495</v>
      </c>
      <c r="F417" s="800"/>
      <c r="G417" s="800"/>
      <c r="H417" s="800"/>
      <c r="I417" s="800"/>
      <c r="J417" s="800"/>
      <c r="K417" s="800"/>
      <c r="L417" s="800"/>
      <c r="M417" s="800"/>
      <c r="N417" s="801">
        <v>1.8240000000000005</v>
      </c>
      <c r="O417" s="801">
        <v>1.5800000000000005</v>
      </c>
      <c r="P417" s="801">
        <v>0.71399999999999997</v>
      </c>
      <c r="Q417" s="802">
        <v>4217.268</v>
      </c>
      <c r="R417" s="800"/>
      <c r="S417" s="803"/>
    </row>
    <row r="418" spans="1:254" s="161" customFormat="1">
      <c r="A418" s="280"/>
      <c r="B418" s="781"/>
      <c r="C418" s="775"/>
      <c r="D418" s="792"/>
      <c r="E418" s="798" t="s">
        <v>496</v>
      </c>
      <c r="F418" s="796" t="s">
        <v>192</v>
      </c>
      <c r="G418" s="798" t="s">
        <v>179</v>
      </c>
      <c r="H418" s="796" t="s">
        <v>179</v>
      </c>
      <c r="I418" s="798" t="s">
        <v>159</v>
      </c>
      <c r="J418" s="796" t="s">
        <v>155</v>
      </c>
      <c r="K418" s="798" t="s">
        <v>156</v>
      </c>
      <c r="L418" s="796" t="s">
        <v>482</v>
      </c>
      <c r="M418" s="798" t="s">
        <v>497</v>
      </c>
      <c r="N418" s="794">
        <v>0.52</v>
      </c>
      <c r="O418" s="794">
        <v>0.46</v>
      </c>
      <c r="P418" s="794"/>
      <c r="Q418" s="795">
        <v>3361.9319999999998</v>
      </c>
      <c r="R418" s="796"/>
      <c r="S418" s="797"/>
    </row>
    <row r="419" spans="1:254" s="161" customFormat="1">
      <c r="A419" s="280"/>
      <c r="B419" s="781"/>
      <c r="C419" s="775"/>
      <c r="D419" s="792"/>
      <c r="E419" s="793"/>
      <c r="F419" s="796" t="s">
        <v>193</v>
      </c>
      <c r="G419" s="798" t="s">
        <v>179</v>
      </c>
      <c r="H419" s="796" t="s">
        <v>179</v>
      </c>
      <c r="I419" s="798" t="s">
        <v>159</v>
      </c>
      <c r="J419" s="796" t="s">
        <v>155</v>
      </c>
      <c r="K419" s="798" t="s">
        <v>156</v>
      </c>
      <c r="L419" s="796" t="s">
        <v>482</v>
      </c>
      <c r="M419" s="798" t="s">
        <v>497</v>
      </c>
      <c r="N419" s="794">
        <v>0.52</v>
      </c>
      <c r="O419" s="794">
        <v>0.46</v>
      </c>
      <c r="P419" s="794"/>
      <c r="Q419" s="795">
        <v>3331.3739999999993</v>
      </c>
      <c r="R419" s="796"/>
      <c r="S419" s="797"/>
    </row>
    <row r="420" spans="1:254" s="161" customFormat="1">
      <c r="A420" s="280"/>
      <c r="B420" s="781"/>
      <c r="C420" s="775"/>
      <c r="D420" s="792"/>
      <c r="E420" s="799" t="s">
        <v>498</v>
      </c>
      <c r="F420" s="800"/>
      <c r="G420" s="800"/>
      <c r="H420" s="800"/>
      <c r="I420" s="800"/>
      <c r="J420" s="800"/>
      <c r="K420" s="800"/>
      <c r="L420" s="800"/>
      <c r="M420" s="800"/>
      <c r="N420" s="801">
        <v>1.04</v>
      </c>
      <c r="O420" s="801">
        <v>0.92</v>
      </c>
      <c r="P420" s="801">
        <v>0.85</v>
      </c>
      <c r="Q420" s="802">
        <v>6693.3060000000005</v>
      </c>
      <c r="R420" s="800"/>
      <c r="S420" s="803"/>
    </row>
    <row r="421" spans="1:254" s="161" customFormat="1">
      <c r="A421" s="280"/>
      <c r="B421" s="781"/>
      <c r="C421" s="785"/>
      <c r="D421" s="796" t="s">
        <v>189</v>
      </c>
      <c r="E421" s="792"/>
      <c r="F421" s="792"/>
      <c r="G421" s="792"/>
      <c r="H421" s="792"/>
      <c r="I421" s="792"/>
      <c r="J421" s="792"/>
      <c r="K421" s="792"/>
      <c r="L421" s="792"/>
      <c r="M421" s="792"/>
      <c r="N421" s="794">
        <v>2.864000000000003</v>
      </c>
      <c r="O421" s="794">
        <v>2.5000000000000036</v>
      </c>
      <c r="P421" s="794"/>
      <c r="Q421" s="795">
        <v>10910.574000000002</v>
      </c>
      <c r="R421" s="792"/>
      <c r="S421" s="797"/>
    </row>
    <row r="422" spans="1:254" s="161" customFormat="1">
      <c r="A422" s="280"/>
      <c r="B422" s="781"/>
      <c r="C422" s="786" t="s">
        <v>1925</v>
      </c>
      <c r="D422" s="800"/>
      <c r="E422" s="800"/>
      <c r="F422" s="800"/>
      <c r="G422" s="800"/>
      <c r="H422" s="800"/>
      <c r="I422" s="800"/>
      <c r="J422" s="800"/>
      <c r="K422" s="800"/>
      <c r="L422" s="800"/>
      <c r="M422" s="800"/>
      <c r="N422" s="801">
        <v>14.063999999999995</v>
      </c>
      <c r="O422" s="801">
        <v>2.5000000000000036</v>
      </c>
      <c r="P422" s="801"/>
      <c r="Q422" s="802">
        <v>12078.273000000005</v>
      </c>
      <c r="R422" s="800"/>
      <c r="S422" s="803"/>
    </row>
    <row r="423" spans="1:254" s="161" customFormat="1">
      <c r="A423" s="280"/>
      <c r="B423" s="781"/>
      <c r="C423" s="776" t="s">
        <v>2076</v>
      </c>
      <c r="D423" s="796" t="s">
        <v>150</v>
      </c>
      <c r="E423" s="798" t="s">
        <v>471</v>
      </c>
      <c r="F423" s="796"/>
      <c r="G423" s="798" t="s">
        <v>153</v>
      </c>
      <c r="H423" s="796" t="s">
        <v>153</v>
      </c>
      <c r="I423" s="798" t="s">
        <v>154</v>
      </c>
      <c r="J423" s="796" t="s">
        <v>155</v>
      </c>
      <c r="K423" s="798" t="s">
        <v>156</v>
      </c>
      <c r="L423" s="796" t="s">
        <v>472</v>
      </c>
      <c r="M423" s="798" t="s">
        <v>473</v>
      </c>
      <c r="N423" s="794">
        <v>1.2</v>
      </c>
      <c r="O423" s="794">
        <v>1</v>
      </c>
      <c r="P423" s="794"/>
      <c r="Q423" s="795">
        <v>77.917773953865492</v>
      </c>
      <c r="R423" s="796"/>
      <c r="S423" s="797"/>
    </row>
    <row r="424" spans="1:254" s="161" customFormat="1" ht="14.25">
      <c r="A424" s="281"/>
      <c r="B424" s="781"/>
      <c r="C424" s="775"/>
      <c r="D424" s="792"/>
      <c r="E424" s="793"/>
      <c r="F424" s="792"/>
      <c r="G424" s="793"/>
      <c r="H424" s="792"/>
      <c r="I424" s="793"/>
      <c r="J424" s="792"/>
      <c r="K424" s="793"/>
      <c r="L424" s="792"/>
      <c r="M424" s="793"/>
      <c r="N424" s="794"/>
      <c r="O424" s="794"/>
      <c r="P424" s="794"/>
      <c r="Q424" s="795"/>
      <c r="R424" s="796" t="s">
        <v>161</v>
      </c>
      <c r="S424" s="797">
        <v>6396</v>
      </c>
      <c r="T424" s="234"/>
      <c r="U424" s="234"/>
      <c r="V424" s="234"/>
      <c r="W424" s="234"/>
      <c r="X424" s="234"/>
      <c r="Y424" s="234"/>
      <c r="Z424" s="234"/>
      <c r="AA424" s="234"/>
      <c r="AB424" s="234"/>
      <c r="AC424" s="234"/>
      <c r="AD424" s="234"/>
      <c r="AE424" s="234"/>
      <c r="AF424" s="234"/>
      <c r="AG424" s="234"/>
      <c r="AH424" s="234"/>
      <c r="AI424" s="234"/>
      <c r="AJ424" s="234"/>
      <c r="AK424" s="234"/>
      <c r="AL424" s="234"/>
      <c r="AM424" s="234"/>
      <c r="AN424" s="234"/>
      <c r="AO424" s="234"/>
      <c r="AP424" s="234"/>
      <c r="AQ424" s="234"/>
      <c r="AR424" s="234"/>
      <c r="AS424" s="234"/>
      <c r="AT424" s="234"/>
      <c r="AU424" s="234"/>
      <c r="AV424" s="234"/>
      <c r="AW424" s="234"/>
      <c r="AX424" s="234"/>
      <c r="AY424" s="234"/>
      <c r="AZ424" s="234"/>
      <c r="BA424" s="234"/>
      <c r="BB424" s="234"/>
      <c r="BC424" s="234"/>
      <c r="BD424" s="234"/>
      <c r="BE424" s="234"/>
      <c r="BF424" s="234"/>
      <c r="BG424" s="234"/>
      <c r="BH424" s="234"/>
      <c r="BI424" s="234"/>
      <c r="BJ424" s="234"/>
      <c r="BK424" s="234"/>
      <c r="BL424" s="234"/>
      <c r="BM424" s="234"/>
      <c r="BN424" s="234"/>
      <c r="BO424" s="234"/>
      <c r="BP424" s="234"/>
      <c r="BQ424" s="234"/>
      <c r="BR424" s="234"/>
      <c r="BS424" s="234"/>
      <c r="BT424" s="234"/>
      <c r="BU424" s="234"/>
      <c r="BV424" s="234"/>
      <c r="BW424" s="234"/>
      <c r="BX424" s="234"/>
      <c r="BY424" s="234"/>
      <c r="BZ424" s="234"/>
      <c r="CA424" s="234"/>
      <c r="CB424" s="234"/>
      <c r="CC424" s="234"/>
      <c r="CD424" s="234"/>
      <c r="CE424" s="234"/>
      <c r="CF424" s="234"/>
      <c r="CG424" s="234"/>
      <c r="CH424" s="234"/>
      <c r="CI424" s="234"/>
      <c r="CJ424" s="234"/>
      <c r="CK424" s="234"/>
      <c r="CL424" s="234"/>
      <c r="CM424" s="234"/>
      <c r="CN424" s="234"/>
      <c r="CO424" s="234"/>
      <c r="CP424" s="234"/>
      <c r="CQ424" s="234"/>
      <c r="CR424" s="234"/>
      <c r="CS424" s="234"/>
      <c r="CT424" s="234"/>
      <c r="CU424" s="234"/>
      <c r="CV424" s="234"/>
      <c r="CW424" s="234"/>
      <c r="CX424" s="234"/>
      <c r="CY424" s="234"/>
      <c r="CZ424" s="234"/>
      <c r="DA424" s="234"/>
      <c r="DB424" s="234"/>
      <c r="DC424" s="234"/>
      <c r="DD424" s="234"/>
      <c r="DE424" s="234"/>
      <c r="DF424" s="234"/>
      <c r="DG424" s="234"/>
      <c r="DH424" s="234"/>
      <c r="DI424" s="234"/>
      <c r="DJ424" s="234"/>
      <c r="DK424" s="234"/>
      <c r="DL424" s="234"/>
      <c r="DM424" s="234"/>
      <c r="DN424" s="234"/>
      <c r="DO424" s="234"/>
      <c r="DP424" s="234"/>
      <c r="DQ424" s="234"/>
      <c r="DR424" s="234"/>
      <c r="DS424" s="234"/>
      <c r="DT424" s="234"/>
      <c r="DU424" s="234"/>
      <c r="DV424" s="234"/>
      <c r="DW424" s="234"/>
      <c r="DX424" s="234"/>
      <c r="DY424" s="234"/>
      <c r="DZ424" s="234"/>
      <c r="EA424" s="234"/>
      <c r="EB424" s="234"/>
      <c r="EC424" s="234"/>
      <c r="ED424" s="234"/>
      <c r="EE424" s="234"/>
      <c r="EF424" s="234"/>
      <c r="EG424" s="234"/>
      <c r="EH424" s="234"/>
      <c r="EI424" s="234"/>
      <c r="EJ424" s="234"/>
      <c r="EK424" s="234"/>
      <c r="EL424" s="234"/>
      <c r="EM424" s="234"/>
      <c r="EN424" s="234"/>
      <c r="EO424" s="234"/>
      <c r="EP424" s="234"/>
      <c r="EQ424" s="234"/>
      <c r="ER424" s="234"/>
      <c r="ES424" s="234"/>
      <c r="ET424" s="234"/>
      <c r="EU424" s="234"/>
      <c r="EV424" s="234"/>
      <c r="EW424" s="234"/>
      <c r="EX424" s="234"/>
      <c r="EY424" s="234"/>
      <c r="EZ424" s="234"/>
      <c r="FA424" s="234"/>
      <c r="FB424" s="234"/>
      <c r="FC424" s="234"/>
      <c r="FD424" s="234"/>
      <c r="FE424" s="234"/>
      <c r="FF424" s="234"/>
      <c r="FG424" s="234"/>
      <c r="FH424" s="234"/>
      <c r="FI424" s="234"/>
      <c r="FJ424" s="234"/>
      <c r="FK424" s="234"/>
      <c r="FL424" s="234"/>
      <c r="FM424" s="234"/>
      <c r="FN424" s="234"/>
      <c r="FO424" s="234"/>
      <c r="FP424" s="234"/>
      <c r="FQ424" s="234"/>
      <c r="FR424" s="234"/>
      <c r="FS424" s="234"/>
      <c r="FT424" s="234"/>
      <c r="FU424" s="234"/>
      <c r="FV424" s="234"/>
      <c r="FW424" s="234"/>
      <c r="FX424" s="234"/>
      <c r="FY424" s="234"/>
      <c r="FZ424" s="234"/>
      <c r="GA424" s="234"/>
      <c r="GB424" s="234"/>
      <c r="GC424" s="234"/>
      <c r="GD424" s="234"/>
      <c r="GE424" s="234"/>
      <c r="GF424" s="234"/>
      <c r="GG424" s="234"/>
      <c r="GH424" s="234"/>
      <c r="GI424" s="234"/>
      <c r="GJ424" s="234"/>
      <c r="GK424" s="234"/>
      <c r="GL424" s="234"/>
      <c r="GM424" s="234"/>
      <c r="GN424" s="234"/>
      <c r="GO424" s="234"/>
      <c r="GP424" s="234"/>
      <c r="GQ424" s="234"/>
      <c r="GR424" s="234"/>
      <c r="GS424" s="234"/>
      <c r="GT424" s="234"/>
      <c r="GU424" s="234"/>
      <c r="GV424" s="234"/>
      <c r="GW424" s="234"/>
      <c r="GX424" s="234"/>
      <c r="GY424" s="234"/>
      <c r="GZ424" s="234"/>
      <c r="HA424" s="234"/>
      <c r="HB424" s="234"/>
      <c r="HC424" s="234"/>
      <c r="HD424" s="234"/>
      <c r="HE424" s="234"/>
      <c r="HF424" s="234"/>
      <c r="HG424" s="234"/>
      <c r="HH424" s="234"/>
      <c r="HI424" s="234"/>
      <c r="HJ424" s="234"/>
      <c r="HK424" s="234"/>
      <c r="HL424" s="234"/>
      <c r="HM424" s="234"/>
      <c r="HN424" s="234"/>
      <c r="HO424" s="234"/>
      <c r="HP424" s="234"/>
      <c r="HQ424" s="234"/>
      <c r="HR424" s="234"/>
      <c r="HS424" s="234"/>
      <c r="HT424" s="234"/>
      <c r="HU424" s="234"/>
      <c r="HV424" s="234"/>
      <c r="HW424" s="234"/>
      <c r="HX424" s="234"/>
      <c r="HY424" s="234"/>
      <c r="HZ424" s="234"/>
      <c r="IA424" s="234"/>
      <c r="IB424" s="234"/>
      <c r="IC424" s="234"/>
      <c r="ID424" s="234"/>
      <c r="IE424" s="234"/>
      <c r="IF424" s="234"/>
      <c r="IG424" s="234"/>
      <c r="IH424" s="234"/>
      <c r="II424" s="234"/>
      <c r="IJ424" s="234"/>
      <c r="IK424" s="234"/>
      <c r="IL424" s="234"/>
      <c r="IM424" s="234"/>
      <c r="IN424" s="234"/>
      <c r="IO424" s="234"/>
      <c r="IP424" s="234"/>
      <c r="IQ424" s="234"/>
      <c r="IR424" s="234"/>
      <c r="IS424" s="234"/>
      <c r="IT424" s="234"/>
    </row>
    <row r="425" spans="1:254" s="161" customFormat="1">
      <c r="A425" s="280"/>
      <c r="B425" s="781"/>
      <c r="C425" s="775"/>
      <c r="D425" s="792"/>
      <c r="E425" s="799" t="s">
        <v>474</v>
      </c>
      <c r="F425" s="800"/>
      <c r="G425" s="800"/>
      <c r="H425" s="800"/>
      <c r="I425" s="800"/>
      <c r="J425" s="800"/>
      <c r="K425" s="800"/>
      <c r="L425" s="800"/>
      <c r="M425" s="800"/>
      <c r="N425" s="801">
        <v>1.2</v>
      </c>
      <c r="O425" s="801">
        <v>1</v>
      </c>
      <c r="P425" s="801">
        <v>0</v>
      </c>
      <c r="Q425" s="802">
        <v>77.917773953865492</v>
      </c>
      <c r="R425" s="800"/>
      <c r="S425" s="803"/>
    </row>
    <row r="426" spans="1:254" s="161" customFormat="1">
      <c r="A426" s="280"/>
      <c r="B426" s="781"/>
      <c r="C426" s="785"/>
      <c r="D426" s="796" t="s">
        <v>176</v>
      </c>
      <c r="E426" s="792"/>
      <c r="F426" s="792"/>
      <c r="G426" s="792"/>
      <c r="H426" s="792"/>
      <c r="I426" s="792"/>
      <c r="J426" s="792"/>
      <c r="K426" s="792"/>
      <c r="L426" s="792"/>
      <c r="M426" s="792"/>
      <c r="N426" s="794">
        <v>1.2</v>
      </c>
      <c r="O426" s="794">
        <v>1</v>
      </c>
      <c r="P426" s="794"/>
      <c r="Q426" s="795">
        <v>77.917773953865492</v>
      </c>
      <c r="R426" s="792"/>
      <c r="S426" s="797"/>
    </row>
    <row r="427" spans="1:254" s="161" customFormat="1">
      <c r="A427" s="280"/>
      <c r="B427" s="782"/>
      <c r="C427" s="786" t="s">
        <v>2077</v>
      </c>
      <c r="D427" s="800"/>
      <c r="E427" s="800"/>
      <c r="F427" s="800"/>
      <c r="G427" s="800"/>
      <c r="H427" s="800"/>
      <c r="I427" s="800"/>
      <c r="J427" s="800"/>
      <c r="K427" s="800"/>
      <c r="L427" s="800"/>
      <c r="M427" s="800"/>
      <c r="N427" s="801">
        <v>1.2</v>
      </c>
      <c r="O427" s="801">
        <v>1</v>
      </c>
      <c r="P427" s="801"/>
      <c r="Q427" s="802">
        <v>77.917773953865492</v>
      </c>
      <c r="R427" s="800"/>
      <c r="S427" s="803"/>
    </row>
    <row r="428" spans="1:254" s="161" customFormat="1">
      <c r="A428" s="280"/>
      <c r="B428" s="784" t="s">
        <v>499</v>
      </c>
      <c r="C428" s="779"/>
      <c r="D428" s="804"/>
      <c r="E428" s="804"/>
      <c r="F428" s="804"/>
      <c r="G428" s="804"/>
      <c r="H428" s="804"/>
      <c r="I428" s="804"/>
      <c r="J428" s="804"/>
      <c r="K428" s="804"/>
      <c r="L428" s="804"/>
      <c r="M428" s="804"/>
      <c r="N428" s="805">
        <v>19.483999999999998</v>
      </c>
      <c r="O428" s="805">
        <v>6.8849999999999882</v>
      </c>
      <c r="P428" s="805"/>
      <c r="Q428" s="806">
        <v>13984.961773953864</v>
      </c>
      <c r="R428" s="804"/>
      <c r="S428" s="807"/>
    </row>
    <row r="429" spans="1:254" s="161" customFormat="1">
      <c r="A429" s="280"/>
      <c r="B429" s="783" t="s">
        <v>4</v>
      </c>
      <c r="C429" s="776" t="s">
        <v>149</v>
      </c>
      <c r="D429" s="796" t="s">
        <v>150</v>
      </c>
      <c r="E429" s="798" t="s">
        <v>2086</v>
      </c>
      <c r="F429" s="796" t="s">
        <v>2087</v>
      </c>
      <c r="G429" s="798" t="s">
        <v>153</v>
      </c>
      <c r="H429" s="796" t="s">
        <v>153</v>
      </c>
      <c r="I429" s="798" t="s">
        <v>159</v>
      </c>
      <c r="J429" s="796" t="s">
        <v>155</v>
      </c>
      <c r="K429" s="798" t="s">
        <v>156</v>
      </c>
      <c r="L429" s="796" t="s">
        <v>533</v>
      </c>
      <c r="M429" s="798" t="s">
        <v>533</v>
      </c>
      <c r="N429" s="794">
        <v>1.0999999999999999</v>
      </c>
      <c r="O429" s="794">
        <v>0.79999999999999993</v>
      </c>
      <c r="P429" s="794"/>
      <c r="Q429" s="795">
        <v>321.41399999999999</v>
      </c>
      <c r="R429" s="796"/>
      <c r="S429" s="797"/>
    </row>
    <row r="430" spans="1:254" s="161" customFormat="1">
      <c r="A430" s="280"/>
      <c r="B430" s="781"/>
      <c r="C430" s="775"/>
      <c r="D430" s="792"/>
      <c r="E430" s="793"/>
      <c r="F430" s="792"/>
      <c r="G430" s="793"/>
      <c r="H430" s="792"/>
      <c r="I430" s="793"/>
      <c r="J430" s="792"/>
      <c r="K430" s="793"/>
      <c r="L430" s="792"/>
      <c r="M430" s="793"/>
      <c r="N430" s="794"/>
      <c r="O430" s="794"/>
      <c r="P430" s="794"/>
      <c r="Q430" s="795"/>
      <c r="R430" s="796" t="s">
        <v>161</v>
      </c>
      <c r="S430" s="797">
        <v>25024</v>
      </c>
    </row>
    <row r="431" spans="1:254" s="161" customFormat="1">
      <c r="A431" s="280"/>
      <c r="B431" s="781"/>
      <c r="C431" s="775"/>
      <c r="D431" s="792"/>
      <c r="E431" s="793"/>
      <c r="F431" s="796" t="s">
        <v>2088</v>
      </c>
      <c r="G431" s="798" t="s">
        <v>153</v>
      </c>
      <c r="H431" s="796" t="s">
        <v>153</v>
      </c>
      <c r="I431" s="798" t="s">
        <v>159</v>
      </c>
      <c r="J431" s="796" t="s">
        <v>155</v>
      </c>
      <c r="K431" s="798" t="s">
        <v>156</v>
      </c>
      <c r="L431" s="796" t="s">
        <v>533</v>
      </c>
      <c r="M431" s="798" t="s">
        <v>533</v>
      </c>
      <c r="N431" s="794">
        <v>0.70000000000000007</v>
      </c>
      <c r="O431" s="794">
        <v>0.5</v>
      </c>
      <c r="P431" s="794"/>
      <c r="Q431" s="795">
        <v>190.57</v>
      </c>
      <c r="R431" s="796"/>
      <c r="S431" s="797"/>
    </row>
    <row r="432" spans="1:254" s="161" customFormat="1">
      <c r="A432" s="280"/>
      <c r="B432" s="781"/>
      <c r="C432" s="775"/>
      <c r="D432" s="792"/>
      <c r="E432" s="793"/>
      <c r="F432" s="792"/>
      <c r="G432" s="793"/>
      <c r="H432" s="792"/>
      <c r="I432" s="793"/>
      <c r="J432" s="792"/>
      <c r="K432" s="793"/>
      <c r="L432" s="792"/>
      <c r="M432" s="793"/>
      <c r="N432" s="794"/>
      <c r="O432" s="794"/>
      <c r="P432" s="794"/>
      <c r="Q432" s="795"/>
      <c r="R432" s="796" t="s">
        <v>161</v>
      </c>
      <c r="S432" s="797">
        <v>13875</v>
      </c>
    </row>
    <row r="433" spans="1:19" s="161" customFormat="1">
      <c r="A433" s="280"/>
      <c r="B433" s="781"/>
      <c r="C433" s="775"/>
      <c r="D433" s="792"/>
      <c r="E433" s="793"/>
      <c r="F433" s="796" t="s">
        <v>2089</v>
      </c>
      <c r="G433" s="798" t="s">
        <v>153</v>
      </c>
      <c r="H433" s="796" t="s">
        <v>153</v>
      </c>
      <c r="I433" s="798" t="s">
        <v>159</v>
      </c>
      <c r="J433" s="796" t="s">
        <v>155</v>
      </c>
      <c r="K433" s="798" t="s">
        <v>156</v>
      </c>
      <c r="L433" s="796" t="s">
        <v>533</v>
      </c>
      <c r="M433" s="798" t="s">
        <v>533</v>
      </c>
      <c r="N433" s="794">
        <v>1.0999999999999999</v>
      </c>
      <c r="O433" s="794">
        <v>0.79999999999999993</v>
      </c>
      <c r="P433" s="794"/>
      <c r="Q433" s="795">
        <v>411.63600000000002</v>
      </c>
      <c r="R433" s="796"/>
      <c r="S433" s="797"/>
    </row>
    <row r="434" spans="1:19" s="161" customFormat="1">
      <c r="A434" s="280"/>
      <c r="B434" s="781"/>
      <c r="C434" s="775"/>
      <c r="D434" s="792"/>
      <c r="E434" s="793"/>
      <c r="F434" s="792"/>
      <c r="G434" s="793"/>
      <c r="H434" s="792"/>
      <c r="I434" s="793"/>
      <c r="J434" s="792"/>
      <c r="K434" s="793"/>
      <c r="L434" s="792"/>
      <c r="M434" s="793"/>
      <c r="N434" s="794"/>
      <c r="O434" s="794"/>
      <c r="P434" s="794"/>
      <c r="Q434" s="795"/>
      <c r="R434" s="796" t="s">
        <v>161</v>
      </c>
      <c r="S434" s="797">
        <v>34346</v>
      </c>
    </row>
    <row r="435" spans="1:19" s="161" customFormat="1">
      <c r="A435" s="280"/>
      <c r="B435" s="781"/>
      <c r="C435" s="775"/>
      <c r="D435" s="792"/>
      <c r="E435" s="793"/>
      <c r="F435" s="796" t="s">
        <v>2090</v>
      </c>
      <c r="G435" s="798" t="s">
        <v>153</v>
      </c>
      <c r="H435" s="796" t="s">
        <v>153</v>
      </c>
      <c r="I435" s="798" t="s">
        <v>159</v>
      </c>
      <c r="J435" s="796" t="s">
        <v>155</v>
      </c>
      <c r="K435" s="798" t="s">
        <v>156</v>
      </c>
      <c r="L435" s="796" t="s">
        <v>533</v>
      </c>
      <c r="M435" s="798" t="s">
        <v>533</v>
      </c>
      <c r="N435" s="794">
        <v>0.7</v>
      </c>
      <c r="O435" s="794">
        <v>0.5</v>
      </c>
      <c r="P435" s="794"/>
      <c r="Q435" s="795">
        <v>54.260999999999996</v>
      </c>
      <c r="R435" s="796"/>
      <c r="S435" s="797"/>
    </row>
    <row r="436" spans="1:19" s="161" customFormat="1">
      <c r="A436" s="280"/>
      <c r="B436" s="781"/>
      <c r="C436" s="775"/>
      <c r="D436" s="792"/>
      <c r="E436" s="793"/>
      <c r="F436" s="792"/>
      <c r="G436" s="793"/>
      <c r="H436" s="792"/>
      <c r="I436" s="793"/>
      <c r="J436" s="792"/>
      <c r="K436" s="793"/>
      <c r="L436" s="792"/>
      <c r="M436" s="793"/>
      <c r="N436" s="794"/>
      <c r="O436" s="794"/>
      <c r="P436" s="794"/>
      <c r="Q436" s="795"/>
      <c r="R436" s="796" t="s">
        <v>161</v>
      </c>
      <c r="S436" s="797">
        <v>4340</v>
      </c>
    </row>
    <row r="437" spans="1:19" s="161" customFormat="1">
      <c r="A437" s="280"/>
      <c r="B437" s="781"/>
      <c r="C437" s="775"/>
      <c r="D437" s="792"/>
      <c r="E437" s="793"/>
      <c r="F437" s="796" t="s">
        <v>2091</v>
      </c>
      <c r="G437" s="798" t="s">
        <v>153</v>
      </c>
      <c r="H437" s="796" t="s">
        <v>153</v>
      </c>
      <c r="I437" s="798" t="s">
        <v>159</v>
      </c>
      <c r="J437" s="796" t="s">
        <v>155</v>
      </c>
      <c r="K437" s="798" t="s">
        <v>156</v>
      </c>
      <c r="L437" s="796" t="s">
        <v>533</v>
      </c>
      <c r="M437" s="798" t="s">
        <v>533</v>
      </c>
      <c r="N437" s="794">
        <v>0.7</v>
      </c>
      <c r="O437" s="794">
        <v>0.5</v>
      </c>
      <c r="P437" s="794"/>
      <c r="Q437" s="795">
        <v>58.195999999999998</v>
      </c>
      <c r="R437" s="796"/>
      <c r="S437" s="797"/>
    </row>
    <row r="438" spans="1:19" s="161" customFormat="1">
      <c r="A438" s="280"/>
      <c r="B438" s="781"/>
      <c r="C438" s="775"/>
      <c r="D438" s="792"/>
      <c r="E438" s="793"/>
      <c r="F438" s="792"/>
      <c r="G438" s="793"/>
      <c r="H438" s="792"/>
      <c r="I438" s="793"/>
      <c r="J438" s="792"/>
      <c r="K438" s="793"/>
      <c r="L438" s="792"/>
      <c r="M438" s="793"/>
      <c r="N438" s="794"/>
      <c r="O438" s="794"/>
      <c r="P438" s="794"/>
      <c r="Q438" s="795"/>
      <c r="R438" s="796" t="s">
        <v>161</v>
      </c>
      <c r="S438" s="797">
        <v>4900</v>
      </c>
    </row>
    <row r="439" spans="1:19" s="161" customFormat="1">
      <c r="A439" s="280"/>
      <c r="B439" s="781"/>
      <c r="C439" s="775"/>
      <c r="D439" s="792"/>
      <c r="E439" s="799" t="s">
        <v>2092</v>
      </c>
      <c r="F439" s="800"/>
      <c r="G439" s="800"/>
      <c r="H439" s="800"/>
      <c r="I439" s="800"/>
      <c r="J439" s="800"/>
      <c r="K439" s="800"/>
      <c r="L439" s="800"/>
      <c r="M439" s="800"/>
      <c r="N439" s="801">
        <v>4.3000000000000007</v>
      </c>
      <c r="O439" s="801">
        <v>3.1000000000000005</v>
      </c>
      <c r="P439" s="801">
        <v>0</v>
      </c>
      <c r="Q439" s="802">
        <v>1036.077</v>
      </c>
      <c r="R439" s="800"/>
      <c r="S439" s="803"/>
    </row>
    <row r="440" spans="1:19" s="161" customFormat="1">
      <c r="A440" s="280"/>
      <c r="B440" s="781"/>
      <c r="C440" s="775"/>
      <c r="D440" s="792"/>
      <c r="E440" s="798" t="s">
        <v>2093</v>
      </c>
      <c r="F440" s="796" t="s">
        <v>2094</v>
      </c>
      <c r="G440" s="798" t="s">
        <v>153</v>
      </c>
      <c r="H440" s="796" t="s">
        <v>153</v>
      </c>
      <c r="I440" s="798" t="s">
        <v>154</v>
      </c>
      <c r="J440" s="796" t="s">
        <v>155</v>
      </c>
      <c r="K440" s="798" t="s">
        <v>160</v>
      </c>
      <c r="L440" s="796" t="s">
        <v>531</v>
      </c>
      <c r="M440" s="798" t="s">
        <v>531</v>
      </c>
      <c r="N440" s="794">
        <v>0</v>
      </c>
      <c r="O440" s="794">
        <v>0</v>
      </c>
      <c r="P440" s="794"/>
      <c r="Q440" s="795">
        <v>0</v>
      </c>
      <c r="R440" s="796"/>
      <c r="S440" s="797"/>
    </row>
    <row r="441" spans="1:19" s="161" customFormat="1">
      <c r="A441" s="280"/>
      <c r="B441" s="781"/>
      <c r="C441" s="775"/>
      <c r="D441" s="792"/>
      <c r="E441" s="799" t="s">
        <v>2095</v>
      </c>
      <c r="F441" s="800"/>
      <c r="G441" s="800"/>
      <c r="H441" s="800"/>
      <c r="I441" s="800"/>
      <c r="J441" s="800"/>
      <c r="K441" s="800"/>
      <c r="L441" s="800"/>
      <c r="M441" s="800"/>
      <c r="N441" s="801">
        <v>0</v>
      </c>
      <c r="O441" s="801">
        <v>0</v>
      </c>
      <c r="P441" s="801">
        <v>0</v>
      </c>
      <c r="Q441" s="802">
        <v>0</v>
      </c>
      <c r="R441" s="800"/>
      <c r="S441" s="803"/>
    </row>
    <row r="442" spans="1:19" s="161" customFormat="1">
      <c r="A442" s="280"/>
      <c r="B442" s="781"/>
      <c r="C442" s="775"/>
      <c r="D442" s="796" t="s">
        <v>176</v>
      </c>
      <c r="E442" s="792"/>
      <c r="F442" s="792"/>
      <c r="G442" s="792"/>
      <c r="H442" s="792"/>
      <c r="I442" s="792"/>
      <c r="J442" s="792"/>
      <c r="K442" s="792"/>
      <c r="L442" s="792"/>
      <c r="M442" s="792"/>
      <c r="N442" s="794">
        <v>4.3000000000000007</v>
      </c>
      <c r="O442" s="794">
        <v>3.1000000000000005</v>
      </c>
      <c r="P442" s="794"/>
      <c r="Q442" s="795">
        <v>1036.077</v>
      </c>
      <c r="R442" s="792"/>
      <c r="S442" s="797"/>
    </row>
    <row r="443" spans="1:19" s="161" customFormat="1">
      <c r="A443" s="280"/>
      <c r="B443" s="781"/>
      <c r="C443" s="775"/>
      <c r="D443" s="796" t="s">
        <v>177</v>
      </c>
      <c r="E443" s="798" t="s">
        <v>535</v>
      </c>
      <c r="F443" s="796" t="s">
        <v>178</v>
      </c>
      <c r="G443" s="798" t="s">
        <v>179</v>
      </c>
      <c r="H443" s="796" t="s">
        <v>179</v>
      </c>
      <c r="I443" s="798" t="s">
        <v>159</v>
      </c>
      <c r="J443" s="796" t="s">
        <v>155</v>
      </c>
      <c r="K443" s="798" t="s">
        <v>156</v>
      </c>
      <c r="L443" s="796" t="s">
        <v>531</v>
      </c>
      <c r="M443" s="798" t="s">
        <v>531</v>
      </c>
      <c r="N443" s="794">
        <v>1.5900000000000005</v>
      </c>
      <c r="O443" s="794">
        <v>1.45</v>
      </c>
      <c r="P443" s="794"/>
      <c r="Q443" s="795">
        <v>11013.526999999998</v>
      </c>
      <c r="R443" s="796"/>
      <c r="S443" s="797"/>
    </row>
    <row r="444" spans="1:19" s="161" customFormat="1">
      <c r="A444" s="280"/>
      <c r="B444" s="781"/>
      <c r="C444" s="775"/>
      <c r="D444" s="792"/>
      <c r="E444" s="793"/>
      <c r="F444" s="796" t="s">
        <v>180</v>
      </c>
      <c r="G444" s="798" t="s">
        <v>179</v>
      </c>
      <c r="H444" s="796" t="s">
        <v>179</v>
      </c>
      <c r="I444" s="798" t="s">
        <v>159</v>
      </c>
      <c r="J444" s="796" t="s">
        <v>155</v>
      </c>
      <c r="K444" s="798" t="s">
        <v>156</v>
      </c>
      <c r="L444" s="796" t="s">
        <v>531</v>
      </c>
      <c r="M444" s="798" t="s">
        <v>531</v>
      </c>
      <c r="N444" s="794">
        <v>1.5900000000000005</v>
      </c>
      <c r="O444" s="794">
        <v>1.45</v>
      </c>
      <c r="P444" s="794"/>
      <c r="Q444" s="795">
        <v>10752.304999999998</v>
      </c>
      <c r="R444" s="796"/>
      <c r="S444" s="797"/>
    </row>
    <row r="445" spans="1:19" s="161" customFormat="1">
      <c r="A445" s="280"/>
      <c r="B445" s="781"/>
      <c r="C445" s="775"/>
      <c r="D445" s="792"/>
      <c r="E445" s="799" t="s">
        <v>536</v>
      </c>
      <c r="F445" s="800"/>
      <c r="G445" s="800"/>
      <c r="H445" s="800"/>
      <c r="I445" s="800"/>
      <c r="J445" s="800"/>
      <c r="K445" s="800"/>
      <c r="L445" s="800"/>
      <c r="M445" s="800"/>
      <c r="N445" s="801">
        <v>3.1799999999999993</v>
      </c>
      <c r="O445" s="801">
        <v>2.8999999999999986</v>
      </c>
      <c r="P445" s="801">
        <v>2.746</v>
      </c>
      <c r="Q445" s="802">
        <v>21765.831999999999</v>
      </c>
      <c r="R445" s="800"/>
      <c r="S445" s="803"/>
    </row>
    <row r="446" spans="1:19" s="161" customFormat="1">
      <c r="A446" s="280"/>
      <c r="B446" s="781"/>
      <c r="C446" s="775"/>
      <c r="D446" s="792"/>
      <c r="E446" s="798" t="s">
        <v>1727</v>
      </c>
      <c r="F446" s="796" t="s">
        <v>530</v>
      </c>
      <c r="G446" s="798" t="s">
        <v>179</v>
      </c>
      <c r="H446" s="796" t="s">
        <v>179</v>
      </c>
      <c r="I446" s="798" t="s">
        <v>159</v>
      </c>
      <c r="J446" s="796" t="s">
        <v>155</v>
      </c>
      <c r="K446" s="798" t="s">
        <v>156</v>
      </c>
      <c r="L446" s="796" t="s">
        <v>531</v>
      </c>
      <c r="M446" s="798" t="s">
        <v>531</v>
      </c>
      <c r="N446" s="794">
        <v>0.19999999999999998</v>
      </c>
      <c r="O446" s="794">
        <v>0.18000000000000005</v>
      </c>
      <c r="P446" s="794"/>
      <c r="Q446" s="795">
        <v>1153.5260000000001</v>
      </c>
      <c r="R446" s="796"/>
      <c r="S446" s="797"/>
    </row>
    <row r="447" spans="1:19" s="161" customFormat="1">
      <c r="A447" s="280"/>
      <c r="B447" s="781"/>
      <c r="C447" s="775"/>
      <c r="D447" s="792"/>
      <c r="E447" s="793"/>
      <c r="F447" s="796" t="s">
        <v>537</v>
      </c>
      <c r="G447" s="798" t="s">
        <v>179</v>
      </c>
      <c r="H447" s="796" t="s">
        <v>179</v>
      </c>
      <c r="I447" s="798" t="s">
        <v>159</v>
      </c>
      <c r="J447" s="796" t="s">
        <v>155</v>
      </c>
      <c r="K447" s="798" t="s">
        <v>156</v>
      </c>
      <c r="L447" s="796" t="s">
        <v>531</v>
      </c>
      <c r="M447" s="798" t="s">
        <v>531</v>
      </c>
      <c r="N447" s="794">
        <v>0.19999999999999998</v>
      </c>
      <c r="O447" s="794">
        <v>0.18000000000000005</v>
      </c>
      <c r="P447" s="794"/>
      <c r="Q447" s="795">
        <v>1172.3070000000002</v>
      </c>
      <c r="R447" s="796"/>
      <c r="S447" s="797"/>
    </row>
    <row r="448" spans="1:19" s="161" customFormat="1">
      <c r="A448" s="280"/>
      <c r="B448" s="781"/>
      <c r="C448" s="775"/>
      <c r="D448" s="792"/>
      <c r="E448" s="799" t="s">
        <v>1728</v>
      </c>
      <c r="F448" s="800"/>
      <c r="G448" s="800"/>
      <c r="H448" s="800"/>
      <c r="I448" s="800"/>
      <c r="J448" s="800"/>
      <c r="K448" s="800"/>
      <c r="L448" s="800"/>
      <c r="M448" s="800"/>
      <c r="N448" s="801">
        <v>0.39999999999999997</v>
      </c>
      <c r="O448" s="801">
        <v>0.36000000000000021</v>
      </c>
      <c r="P448" s="801">
        <v>0.371</v>
      </c>
      <c r="Q448" s="802">
        <v>2325.8330000000005</v>
      </c>
      <c r="R448" s="800"/>
      <c r="S448" s="803"/>
    </row>
    <row r="449" spans="1:19" s="161" customFormat="1">
      <c r="A449" s="280"/>
      <c r="B449" s="781"/>
      <c r="C449" s="775"/>
      <c r="D449" s="792"/>
      <c r="E449" s="798" t="s">
        <v>538</v>
      </c>
      <c r="F449" s="796" t="s">
        <v>178</v>
      </c>
      <c r="G449" s="798" t="s">
        <v>179</v>
      </c>
      <c r="H449" s="796" t="s">
        <v>179</v>
      </c>
      <c r="I449" s="798" t="s">
        <v>159</v>
      </c>
      <c r="J449" s="796" t="s">
        <v>155</v>
      </c>
      <c r="K449" s="798" t="s">
        <v>156</v>
      </c>
      <c r="L449" s="796" t="s">
        <v>533</v>
      </c>
      <c r="M449" s="798" t="s">
        <v>539</v>
      </c>
      <c r="N449" s="794">
        <v>1.4380000000000002</v>
      </c>
      <c r="O449" s="794">
        <v>1.4000000000000001</v>
      </c>
      <c r="P449" s="794"/>
      <c r="Q449" s="795">
        <v>375.08100000000002</v>
      </c>
      <c r="R449" s="796"/>
      <c r="S449" s="797"/>
    </row>
    <row r="450" spans="1:19" s="161" customFormat="1">
      <c r="A450" s="280"/>
      <c r="B450" s="781"/>
      <c r="C450" s="775"/>
      <c r="D450" s="792"/>
      <c r="E450" s="793"/>
      <c r="F450" s="796" t="s">
        <v>180</v>
      </c>
      <c r="G450" s="798" t="s">
        <v>179</v>
      </c>
      <c r="H450" s="796" t="s">
        <v>179</v>
      </c>
      <c r="I450" s="798" t="s">
        <v>159</v>
      </c>
      <c r="J450" s="796" t="s">
        <v>155</v>
      </c>
      <c r="K450" s="798" t="s">
        <v>156</v>
      </c>
      <c r="L450" s="796" t="s">
        <v>533</v>
      </c>
      <c r="M450" s="798" t="s">
        <v>539</v>
      </c>
      <c r="N450" s="794">
        <v>1.4380000000000002</v>
      </c>
      <c r="O450" s="794">
        <v>1.4000000000000001</v>
      </c>
      <c r="P450" s="794"/>
      <c r="Q450" s="795">
        <v>461.98300000000006</v>
      </c>
      <c r="R450" s="796"/>
      <c r="S450" s="797"/>
    </row>
    <row r="451" spans="1:19" s="161" customFormat="1">
      <c r="A451" s="280"/>
      <c r="B451" s="781"/>
      <c r="C451" s="775"/>
      <c r="D451" s="792"/>
      <c r="E451" s="799" t="s">
        <v>540</v>
      </c>
      <c r="F451" s="800"/>
      <c r="G451" s="800"/>
      <c r="H451" s="800"/>
      <c r="I451" s="800"/>
      <c r="J451" s="800"/>
      <c r="K451" s="800"/>
      <c r="L451" s="800"/>
      <c r="M451" s="800"/>
      <c r="N451" s="801">
        <v>2.8759999999999999</v>
      </c>
      <c r="O451" s="801">
        <v>2.7999999999999994</v>
      </c>
      <c r="P451" s="801">
        <v>1.343</v>
      </c>
      <c r="Q451" s="802">
        <v>837.06400000000008</v>
      </c>
      <c r="R451" s="800"/>
      <c r="S451" s="803"/>
    </row>
    <row r="452" spans="1:19" s="161" customFormat="1">
      <c r="A452" s="280"/>
      <c r="B452" s="781"/>
      <c r="C452" s="775"/>
      <c r="D452" s="792"/>
      <c r="E452" s="798" t="s">
        <v>541</v>
      </c>
      <c r="F452" s="796" t="s">
        <v>225</v>
      </c>
      <c r="G452" s="798" t="s">
        <v>179</v>
      </c>
      <c r="H452" s="796" t="s">
        <v>179</v>
      </c>
      <c r="I452" s="798" t="s">
        <v>154</v>
      </c>
      <c r="J452" s="796" t="s">
        <v>155</v>
      </c>
      <c r="K452" s="798" t="s">
        <v>156</v>
      </c>
      <c r="L452" s="796" t="s">
        <v>533</v>
      </c>
      <c r="M452" s="798" t="s">
        <v>534</v>
      </c>
      <c r="N452" s="794">
        <v>5.9999999999999991E-2</v>
      </c>
      <c r="O452" s="794">
        <v>4.9999999999999996E-2</v>
      </c>
      <c r="P452" s="794"/>
      <c r="Q452" s="795">
        <v>125.06400000000001</v>
      </c>
      <c r="R452" s="796"/>
      <c r="S452" s="797"/>
    </row>
    <row r="453" spans="1:19" s="161" customFormat="1">
      <c r="A453" s="280"/>
      <c r="B453" s="781"/>
      <c r="C453" s="775"/>
      <c r="D453" s="792"/>
      <c r="E453" s="793"/>
      <c r="F453" s="796" t="s">
        <v>228</v>
      </c>
      <c r="G453" s="798" t="s">
        <v>179</v>
      </c>
      <c r="H453" s="796" t="s">
        <v>179</v>
      </c>
      <c r="I453" s="798" t="s">
        <v>154</v>
      </c>
      <c r="J453" s="796" t="s">
        <v>155</v>
      </c>
      <c r="K453" s="798" t="s">
        <v>156</v>
      </c>
      <c r="L453" s="796" t="s">
        <v>533</v>
      </c>
      <c r="M453" s="798" t="s">
        <v>534</v>
      </c>
      <c r="N453" s="794">
        <v>5.9999999999999991E-2</v>
      </c>
      <c r="O453" s="794">
        <v>4.9999999999999996E-2</v>
      </c>
      <c r="P453" s="794"/>
      <c r="Q453" s="795">
        <v>44.297000000000004</v>
      </c>
      <c r="R453" s="796"/>
      <c r="S453" s="797"/>
    </row>
    <row r="454" spans="1:19" s="161" customFormat="1">
      <c r="A454" s="280"/>
      <c r="B454" s="781"/>
      <c r="C454" s="775"/>
      <c r="D454" s="792"/>
      <c r="E454" s="799" t="s">
        <v>542</v>
      </c>
      <c r="F454" s="800"/>
      <c r="G454" s="800"/>
      <c r="H454" s="800"/>
      <c r="I454" s="800"/>
      <c r="J454" s="800"/>
      <c r="K454" s="800"/>
      <c r="L454" s="800"/>
      <c r="M454" s="800"/>
      <c r="N454" s="801">
        <v>0.12000000000000004</v>
      </c>
      <c r="O454" s="801">
        <v>9.9999999999999992E-2</v>
      </c>
      <c r="P454" s="801">
        <v>7.5999999999999998E-2</v>
      </c>
      <c r="Q454" s="802">
        <v>169.36100000000002</v>
      </c>
      <c r="R454" s="800"/>
      <c r="S454" s="803"/>
    </row>
    <row r="455" spans="1:19" s="161" customFormat="1">
      <c r="A455" s="280"/>
      <c r="B455" s="781"/>
      <c r="C455" s="775"/>
      <c r="D455" s="792"/>
      <c r="E455" s="798" t="s">
        <v>2096</v>
      </c>
      <c r="F455" s="796" t="s">
        <v>530</v>
      </c>
      <c r="G455" s="798" t="s">
        <v>179</v>
      </c>
      <c r="H455" s="796" t="s">
        <v>179</v>
      </c>
      <c r="I455" s="798" t="s">
        <v>154</v>
      </c>
      <c r="J455" s="796" t="s">
        <v>155</v>
      </c>
      <c r="K455" s="798" t="s">
        <v>156</v>
      </c>
      <c r="L455" s="796" t="s">
        <v>531</v>
      </c>
      <c r="M455" s="798" t="s">
        <v>532</v>
      </c>
      <c r="N455" s="794">
        <v>0.125</v>
      </c>
      <c r="O455" s="794">
        <v>9.9999999999999992E-2</v>
      </c>
      <c r="P455" s="794"/>
      <c r="Q455" s="795">
        <v>60.048999999999999</v>
      </c>
      <c r="R455" s="796"/>
      <c r="S455" s="797"/>
    </row>
    <row r="456" spans="1:19" s="161" customFormat="1">
      <c r="A456" s="280"/>
      <c r="B456" s="781"/>
      <c r="C456" s="775"/>
      <c r="D456" s="792"/>
      <c r="E456" s="799" t="s">
        <v>2097</v>
      </c>
      <c r="F456" s="800"/>
      <c r="G456" s="800"/>
      <c r="H456" s="800"/>
      <c r="I456" s="800"/>
      <c r="J456" s="800"/>
      <c r="K456" s="800"/>
      <c r="L456" s="800"/>
      <c r="M456" s="800"/>
      <c r="N456" s="801">
        <v>0.125</v>
      </c>
      <c r="O456" s="801">
        <v>9.9999999999999992E-2</v>
      </c>
      <c r="P456" s="801">
        <v>0</v>
      </c>
      <c r="Q456" s="802">
        <v>60.048999999999999</v>
      </c>
      <c r="R456" s="800"/>
      <c r="S456" s="803"/>
    </row>
    <row r="457" spans="1:19" s="161" customFormat="1">
      <c r="A457" s="280"/>
      <c r="B457" s="781"/>
      <c r="C457" s="785"/>
      <c r="D457" s="796" t="s">
        <v>189</v>
      </c>
      <c r="E457" s="792"/>
      <c r="F457" s="792"/>
      <c r="G457" s="792"/>
      <c r="H457" s="792"/>
      <c r="I457" s="792"/>
      <c r="J457" s="792"/>
      <c r="K457" s="792"/>
      <c r="L457" s="792"/>
      <c r="M457" s="792"/>
      <c r="N457" s="794">
        <v>6.7010000000000023</v>
      </c>
      <c r="O457" s="794">
        <v>6.259999999999998</v>
      </c>
      <c r="P457" s="794"/>
      <c r="Q457" s="795">
        <v>25158.138999999999</v>
      </c>
      <c r="R457" s="792"/>
      <c r="S457" s="797"/>
    </row>
    <row r="458" spans="1:19" s="161" customFormat="1">
      <c r="A458" s="280"/>
      <c r="B458" s="781"/>
      <c r="C458" s="786" t="s">
        <v>190</v>
      </c>
      <c r="D458" s="800"/>
      <c r="E458" s="800"/>
      <c r="F458" s="800"/>
      <c r="G458" s="800"/>
      <c r="H458" s="800"/>
      <c r="I458" s="800"/>
      <c r="J458" s="800"/>
      <c r="K458" s="800"/>
      <c r="L458" s="800"/>
      <c r="M458" s="800"/>
      <c r="N458" s="801">
        <v>11.001000000000023</v>
      </c>
      <c r="O458" s="801">
        <v>9.359999999999987</v>
      </c>
      <c r="P458" s="801"/>
      <c r="Q458" s="802">
        <v>26194.216</v>
      </c>
      <c r="R458" s="800"/>
      <c r="S458" s="803"/>
    </row>
    <row r="459" spans="1:19" s="161" customFormat="1">
      <c r="A459" s="280"/>
      <c r="B459" s="781"/>
      <c r="C459" s="776" t="s">
        <v>562</v>
      </c>
      <c r="D459" s="796" t="s">
        <v>150</v>
      </c>
      <c r="E459" s="798" t="s">
        <v>563</v>
      </c>
      <c r="F459" s="796" t="s">
        <v>564</v>
      </c>
      <c r="G459" s="798" t="s">
        <v>153</v>
      </c>
      <c r="H459" s="796" t="s">
        <v>153</v>
      </c>
      <c r="I459" s="798" t="s">
        <v>159</v>
      </c>
      <c r="J459" s="796" t="s">
        <v>155</v>
      </c>
      <c r="K459" s="798" t="s">
        <v>156</v>
      </c>
      <c r="L459" s="796" t="s">
        <v>266</v>
      </c>
      <c r="M459" s="798" t="s">
        <v>565</v>
      </c>
      <c r="N459" s="794">
        <v>0.30999999999999989</v>
      </c>
      <c r="O459" s="794">
        <v>0.30999999999999989</v>
      </c>
      <c r="P459" s="794"/>
      <c r="Q459" s="795">
        <v>0</v>
      </c>
      <c r="R459" s="796"/>
      <c r="S459" s="797"/>
    </row>
    <row r="460" spans="1:19" s="161" customFormat="1">
      <c r="A460" s="280"/>
      <c r="B460" s="781"/>
      <c r="C460" s="775"/>
      <c r="D460" s="792"/>
      <c r="E460" s="799" t="s">
        <v>566</v>
      </c>
      <c r="F460" s="800"/>
      <c r="G460" s="800"/>
      <c r="H460" s="800"/>
      <c r="I460" s="800"/>
      <c r="J460" s="800"/>
      <c r="K460" s="800"/>
      <c r="L460" s="800"/>
      <c r="M460" s="800"/>
      <c r="N460" s="801">
        <v>0.30999999999999989</v>
      </c>
      <c r="O460" s="801">
        <v>0.30999999999999989</v>
      </c>
      <c r="P460" s="801">
        <v>0</v>
      </c>
      <c r="Q460" s="802">
        <v>0</v>
      </c>
      <c r="R460" s="800"/>
      <c r="S460" s="803"/>
    </row>
    <row r="461" spans="1:19" s="161" customFormat="1">
      <c r="A461" s="280"/>
      <c r="B461" s="781"/>
      <c r="C461" s="775"/>
      <c r="D461" s="796" t="s">
        <v>176</v>
      </c>
      <c r="E461" s="792"/>
      <c r="F461" s="792"/>
      <c r="G461" s="792"/>
      <c r="H461" s="792"/>
      <c r="I461" s="792"/>
      <c r="J461" s="792"/>
      <c r="K461" s="792"/>
      <c r="L461" s="792"/>
      <c r="M461" s="792"/>
      <c r="N461" s="794">
        <v>0.30999999999999989</v>
      </c>
      <c r="O461" s="794">
        <v>0.30999999999999989</v>
      </c>
      <c r="P461" s="794"/>
      <c r="Q461" s="795">
        <v>0</v>
      </c>
      <c r="R461" s="792"/>
      <c r="S461" s="797"/>
    </row>
    <row r="462" spans="1:19" s="161" customFormat="1">
      <c r="A462" s="280"/>
      <c r="B462" s="781"/>
      <c r="C462" s="775"/>
      <c r="D462" s="796" t="s">
        <v>177</v>
      </c>
      <c r="E462" s="798" t="s">
        <v>567</v>
      </c>
      <c r="F462" s="796" t="s">
        <v>204</v>
      </c>
      <c r="G462" s="798" t="s">
        <v>179</v>
      </c>
      <c r="H462" s="796" t="s">
        <v>179</v>
      </c>
      <c r="I462" s="798" t="s">
        <v>159</v>
      </c>
      <c r="J462" s="796" t="s">
        <v>223</v>
      </c>
      <c r="K462" s="798" t="s">
        <v>156</v>
      </c>
      <c r="L462" s="796" t="s">
        <v>266</v>
      </c>
      <c r="M462" s="798" t="s">
        <v>565</v>
      </c>
      <c r="N462" s="794">
        <v>10</v>
      </c>
      <c r="O462" s="794">
        <v>9.5299999999999994</v>
      </c>
      <c r="P462" s="794"/>
      <c r="Q462" s="795">
        <v>44600.672999999988</v>
      </c>
      <c r="R462" s="796"/>
      <c r="S462" s="797"/>
    </row>
    <row r="463" spans="1:19" s="161" customFormat="1">
      <c r="A463" s="280"/>
      <c r="B463" s="781"/>
      <c r="C463" s="775"/>
      <c r="D463" s="792"/>
      <c r="E463" s="793"/>
      <c r="F463" s="796" t="s">
        <v>259</v>
      </c>
      <c r="G463" s="798" t="s">
        <v>179</v>
      </c>
      <c r="H463" s="796" t="s">
        <v>179</v>
      </c>
      <c r="I463" s="798" t="s">
        <v>159</v>
      </c>
      <c r="J463" s="796" t="s">
        <v>223</v>
      </c>
      <c r="K463" s="798" t="s">
        <v>156</v>
      </c>
      <c r="L463" s="796" t="s">
        <v>266</v>
      </c>
      <c r="M463" s="798" t="s">
        <v>565</v>
      </c>
      <c r="N463" s="794">
        <v>10</v>
      </c>
      <c r="O463" s="794">
        <v>9.6599999999999984</v>
      </c>
      <c r="P463" s="794"/>
      <c r="Q463" s="795">
        <v>59040.94</v>
      </c>
      <c r="R463" s="796"/>
      <c r="S463" s="797"/>
    </row>
    <row r="464" spans="1:19" s="161" customFormat="1">
      <c r="A464" s="280"/>
      <c r="B464" s="781"/>
      <c r="C464" s="775"/>
      <c r="D464" s="792"/>
      <c r="E464" s="799" t="s">
        <v>568</v>
      </c>
      <c r="F464" s="800"/>
      <c r="G464" s="800"/>
      <c r="H464" s="800"/>
      <c r="I464" s="800"/>
      <c r="J464" s="800"/>
      <c r="K464" s="800"/>
      <c r="L464" s="800"/>
      <c r="M464" s="800"/>
      <c r="N464" s="801">
        <v>20</v>
      </c>
      <c r="O464" s="801">
        <v>19.189999999999998</v>
      </c>
      <c r="P464" s="801">
        <v>19.704000000000001</v>
      </c>
      <c r="Q464" s="802">
        <v>103641.61299999998</v>
      </c>
      <c r="R464" s="800"/>
      <c r="S464" s="803"/>
    </row>
    <row r="465" spans="1:19" s="161" customFormat="1">
      <c r="A465" s="280"/>
      <c r="B465" s="781"/>
      <c r="C465" s="785"/>
      <c r="D465" s="796" t="s">
        <v>189</v>
      </c>
      <c r="E465" s="792"/>
      <c r="F465" s="792"/>
      <c r="G465" s="792"/>
      <c r="H465" s="792"/>
      <c r="I465" s="792"/>
      <c r="J465" s="792"/>
      <c r="K465" s="792"/>
      <c r="L465" s="792"/>
      <c r="M465" s="792"/>
      <c r="N465" s="794">
        <v>20</v>
      </c>
      <c r="O465" s="794">
        <v>19.189999999999998</v>
      </c>
      <c r="P465" s="794"/>
      <c r="Q465" s="795">
        <v>103641.61299999998</v>
      </c>
      <c r="R465" s="792"/>
      <c r="S465" s="797"/>
    </row>
    <row r="466" spans="1:19" s="161" customFormat="1">
      <c r="A466" s="280"/>
      <c r="B466" s="781"/>
      <c r="C466" s="786" t="s">
        <v>569</v>
      </c>
      <c r="D466" s="800"/>
      <c r="E466" s="800"/>
      <c r="F466" s="800"/>
      <c r="G466" s="800"/>
      <c r="H466" s="800"/>
      <c r="I466" s="800"/>
      <c r="J466" s="800"/>
      <c r="K466" s="800"/>
      <c r="L466" s="800"/>
      <c r="M466" s="800"/>
      <c r="N466" s="801">
        <v>20.309999999999999</v>
      </c>
      <c r="O466" s="801">
        <v>19.499999999999996</v>
      </c>
      <c r="P466" s="801"/>
      <c r="Q466" s="802">
        <v>103641.61299999998</v>
      </c>
      <c r="R466" s="800"/>
      <c r="S466" s="803"/>
    </row>
    <row r="467" spans="1:19" s="161" customFormat="1">
      <c r="A467" s="280"/>
      <c r="B467" s="781"/>
      <c r="C467" s="776" t="s">
        <v>570</v>
      </c>
      <c r="D467" s="796" t="s">
        <v>150</v>
      </c>
      <c r="E467" s="798" t="s">
        <v>571</v>
      </c>
      <c r="F467" s="796"/>
      <c r="G467" s="798" t="s">
        <v>153</v>
      </c>
      <c r="H467" s="796" t="s">
        <v>153</v>
      </c>
      <c r="I467" s="798" t="s">
        <v>154</v>
      </c>
      <c r="J467" s="796" t="s">
        <v>155</v>
      </c>
      <c r="K467" s="798" t="s">
        <v>156</v>
      </c>
      <c r="L467" s="796" t="s">
        <v>266</v>
      </c>
      <c r="M467" s="798" t="s">
        <v>572</v>
      </c>
      <c r="N467" s="794">
        <v>3.6699999999999995</v>
      </c>
      <c r="O467" s="794">
        <v>2.4</v>
      </c>
      <c r="P467" s="794"/>
      <c r="Q467" s="795">
        <v>7.2</v>
      </c>
      <c r="R467" s="796"/>
      <c r="S467" s="797"/>
    </row>
    <row r="468" spans="1:19" s="161" customFormat="1">
      <c r="A468" s="280"/>
      <c r="B468" s="781"/>
      <c r="C468" s="775"/>
      <c r="D468" s="792"/>
      <c r="E468" s="793"/>
      <c r="F468" s="792"/>
      <c r="G468" s="793"/>
      <c r="H468" s="792"/>
      <c r="I468" s="793"/>
      <c r="J468" s="792"/>
      <c r="K468" s="793"/>
      <c r="L468" s="792"/>
      <c r="M468" s="793"/>
      <c r="N468" s="794"/>
      <c r="O468" s="794"/>
      <c r="P468" s="794"/>
      <c r="Q468" s="795"/>
      <c r="R468" s="796" t="s">
        <v>161</v>
      </c>
      <c r="S468" s="797">
        <v>420</v>
      </c>
    </row>
    <row r="469" spans="1:19" s="161" customFormat="1">
      <c r="A469" s="280"/>
      <c r="B469" s="781"/>
      <c r="C469" s="775"/>
      <c r="D469" s="792"/>
      <c r="E469" s="799" t="s">
        <v>573</v>
      </c>
      <c r="F469" s="800"/>
      <c r="G469" s="800"/>
      <c r="H469" s="800"/>
      <c r="I469" s="800"/>
      <c r="J469" s="800"/>
      <c r="K469" s="800"/>
      <c r="L469" s="800"/>
      <c r="M469" s="800"/>
      <c r="N469" s="801">
        <v>3.6699999999999995</v>
      </c>
      <c r="O469" s="801">
        <v>2.4</v>
      </c>
      <c r="P469" s="801">
        <v>2.4</v>
      </c>
      <c r="Q469" s="802">
        <v>7.2</v>
      </c>
      <c r="R469" s="800"/>
      <c r="S469" s="803"/>
    </row>
    <row r="470" spans="1:19" s="161" customFormat="1">
      <c r="A470" s="280"/>
      <c r="B470" s="781"/>
      <c r="C470" s="785"/>
      <c r="D470" s="796" t="s">
        <v>176</v>
      </c>
      <c r="E470" s="792"/>
      <c r="F470" s="792"/>
      <c r="G470" s="792"/>
      <c r="H470" s="792"/>
      <c r="I470" s="792"/>
      <c r="J470" s="792"/>
      <c r="K470" s="792"/>
      <c r="L470" s="792"/>
      <c r="M470" s="792"/>
      <c r="N470" s="794">
        <v>3.6699999999999995</v>
      </c>
      <c r="O470" s="794">
        <v>2.4</v>
      </c>
      <c r="P470" s="794"/>
      <c r="Q470" s="795">
        <v>7.2</v>
      </c>
      <c r="R470" s="792"/>
      <c r="S470" s="797"/>
    </row>
    <row r="471" spans="1:19" s="161" customFormat="1">
      <c r="A471" s="280"/>
      <c r="B471" s="781"/>
      <c r="C471" s="786" t="s">
        <v>574</v>
      </c>
      <c r="D471" s="800"/>
      <c r="E471" s="800"/>
      <c r="F471" s="800"/>
      <c r="G471" s="800"/>
      <c r="H471" s="800"/>
      <c r="I471" s="800"/>
      <c r="J471" s="800"/>
      <c r="K471" s="800"/>
      <c r="L471" s="800"/>
      <c r="M471" s="800"/>
      <c r="N471" s="801">
        <v>3.6699999999999995</v>
      </c>
      <c r="O471" s="801">
        <v>2.4</v>
      </c>
      <c r="P471" s="801"/>
      <c r="Q471" s="802">
        <v>7.2</v>
      </c>
      <c r="R471" s="800"/>
      <c r="S471" s="803"/>
    </row>
    <row r="472" spans="1:19" s="161" customFormat="1">
      <c r="A472" s="280"/>
      <c r="B472" s="781"/>
      <c r="C472" s="776" t="s">
        <v>575</v>
      </c>
      <c r="D472" s="796" t="s">
        <v>150</v>
      </c>
      <c r="E472" s="798" t="s">
        <v>576</v>
      </c>
      <c r="F472" s="796"/>
      <c r="G472" s="798" t="s">
        <v>153</v>
      </c>
      <c r="H472" s="796" t="s">
        <v>153</v>
      </c>
      <c r="I472" s="798" t="s">
        <v>154</v>
      </c>
      <c r="J472" s="796" t="s">
        <v>155</v>
      </c>
      <c r="K472" s="798" t="s">
        <v>156</v>
      </c>
      <c r="L472" s="796" t="s">
        <v>4</v>
      </c>
      <c r="M472" s="798" t="s">
        <v>577</v>
      </c>
      <c r="N472" s="794">
        <v>0.67500000000000016</v>
      </c>
      <c r="O472" s="794">
        <v>0.53000000000000014</v>
      </c>
      <c r="P472" s="794"/>
      <c r="Q472" s="795">
        <v>0</v>
      </c>
      <c r="R472" s="796"/>
      <c r="S472" s="797"/>
    </row>
    <row r="473" spans="1:19" s="161" customFormat="1">
      <c r="A473" s="280"/>
      <c r="B473" s="781"/>
      <c r="C473" s="775"/>
      <c r="D473" s="792"/>
      <c r="E473" s="793"/>
      <c r="F473" s="792"/>
      <c r="G473" s="793"/>
      <c r="H473" s="792"/>
      <c r="I473" s="793"/>
      <c r="J473" s="792"/>
      <c r="K473" s="793"/>
      <c r="L473" s="792"/>
      <c r="M473" s="793"/>
      <c r="N473" s="794"/>
      <c r="O473" s="794"/>
      <c r="P473" s="794"/>
      <c r="Q473" s="795"/>
      <c r="R473" s="796" t="s">
        <v>161</v>
      </c>
      <c r="S473" s="797">
        <v>0</v>
      </c>
    </row>
    <row r="474" spans="1:19" s="161" customFormat="1">
      <c r="A474" s="280"/>
      <c r="B474" s="781"/>
      <c r="C474" s="775"/>
      <c r="D474" s="792"/>
      <c r="E474" s="799" t="s">
        <v>578</v>
      </c>
      <c r="F474" s="800"/>
      <c r="G474" s="800"/>
      <c r="H474" s="800"/>
      <c r="I474" s="800"/>
      <c r="J474" s="800"/>
      <c r="K474" s="800"/>
      <c r="L474" s="800"/>
      <c r="M474" s="800"/>
      <c r="N474" s="801">
        <v>0.67500000000000016</v>
      </c>
      <c r="O474" s="801">
        <v>0.53000000000000014</v>
      </c>
      <c r="P474" s="801">
        <v>0</v>
      </c>
      <c r="Q474" s="802">
        <v>0</v>
      </c>
      <c r="R474" s="800"/>
      <c r="S474" s="803"/>
    </row>
    <row r="475" spans="1:19" s="161" customFormat="1">
      <c r="A475" s="280"/>
      <c r="B475" s="781"/>
      <c r="C475" s="775"/>
      <c r="D475" s="792"/>
      <c r="E475" s="798" t="s">
        <v>579</v>
      </c>
      <c r="F475" s="796"/>
      <c r="G475" s="798" t="s">
        <v>153</v>
      </c>
      <c r="H475" s="796" t="s">
        <v>153</v>
      </c>
      <c r="I475" s="798" t="s">
        <v>154</v>
      </c>
      <c r="J475" s="796" t="s">
        <v>155</v>
      </c>
      <c r="K475" s="798" t="s">
        <v>156</v>
      </c>
      <c r="L475" s="796" t="s">
        <v>4</v>
      </c>
      <c r="M475" s="798" t="s">
        <v>577</v>
      </c>
      <c r="N475" s="794">
        <v>4.0799999999999992</v>
      </c>
      <c r="O475" s="794">
        <v>2.8499999999999996</v>
      </c>
      <c r="P475" s="794"/>
      <c r="Q475" s="795">
        <v>1.357</v>
      </c>
      <c r="R475" s="796"/>
      <c r="S475" s="797"/>
    </row>
    <row r="476" spans="1:19" s="161" customFormat="1">
      <c r="A476" s="280"/>
      <c r="B476" s="781"/>
      <c r="C476" s="775"/>
      <c r="D476" s="792"/>
      <c r="E476" s="793"/>
      <c r="F476" s="792"/>
      <c r="G476" s="793"/>
      <c r="H476" s="792"/>
      <c r="I476" s="793"/>
      <c r="J476" s="792"/>
      <c r="K476" s="793"/>
      <c r="L476" s="792"/>
      <c r="M476" s="793"/>
      <c r="N476" s="794"/>
      <c r="O476" s="794"/>
      <c r="P476" s="794"/>
      <c r="Q476" s="795"/>
      <c r="R476" s="796" t="s">
        <v>161</v>
      </c>
      <c r="S476" s="797">
        <v>157</v>
      </c>
    </row>
    <row r="477" spans="1:19" s="161" customFormat="1">
      <c r="A477" s="280"/>
      <c r="B477" s="781"/>
      <c r="C477" s="775"/>
      <c r="D477" s="792"/>
      <c r="E477" s="799" t="s">
        <v>580</v>
      </c>
      <c r="F477" s="800"/>
      <c r="G477" s="800"/>
      <c r="H477" s="800"/>
      <c r="I477" s="800"/>
      <c r="J477" s="800"/>
      <c r="K477" s="800"/>
      <c r="L477" s="800"/>
      <c r="M477" s="800"/>
      <c r="N477" s="801">
        <v>4.0799999999999992</v>
      </c>
      <c r="O477" s="801">
        <v>2.8499999999999996</v>
      </c>
      <c r="P477" s="801">
        <v>0</v>
      </c>
      <c r="Q477" s="802">
        <v>1.357</v>
      </c>
      <c r="R477" s="800"/>
      <c r="S477" s="803"/>
    </row>
    <row r="478" spans="1:19" s="161" customFormat="1">
      <c r="A478" s="280"/>
      <c r="B478" s="781"/>
      <c r="C478" s="775"/>
      <c r="D478" s="792"/>
      <c r="E478" s="798" t="s">
        <v>581</v>
      </c>
      <c r="F478" s="796"/>
      <c r="G478" s="798" t="s">
        <v>153</v>
      </c>
      <c r="H478" s="796" t="s">
        <v>153</v>
      </c>
      <c r="I478" s="798" t="s">
        <v>154</v>
      </c>
      <c r="J478" s="796" t="s">
        <v>155</v>
      </c>
      <c r="K478" s="798" t="s">
        <v>156</v>
      </c>
      <c r="L478" s="796" t="s">
        <v>4</v>
      </c>
      <c r="M478" s="798" t="s">
        <v>577</v>
      </c>
      <c r="N478" s="794">
        <v>10.949999999999998</v>
      </c>
      <c r="O478" s="794">
        <v>7.4000000000000021</v>
      </c>
      <c r="P478" s="794"/>
      <c r="Q478" s="795">
        <v>51.004000000000005</v>
      </c>
      <c r="R478" s="796"/>
      <c r="S478" s="797"/>
    </row>
    <row r="479" spans="1:19" s="161" customFormat="1">
      <c r="A479" s="280"/>
      <c r="B479" s="781"/>
      <c r="C479" s="775"/>
      <c r="D479" s="792"/>
      <c r="E479" s="793"/>
      <c r="F479" s="792"/>
      <c r="G479" s="793"/>
      <c r="H479" s="792"/>
      <c r="I479" s="793"/>
      <c r="J479" s="792"/>
      <c r="K479" s="793"/>
      <c r="L479" s="792"/>
      <c r="M479" s="793"/>
      <c r="N479" s="794"/>
      <c r="O479" s="794"/>
      <c r="P479" s="794"/>
      <c r="Q479" s="795"/>
      <c r="R479" s="796" t="s">
        <v>161</v>
      </c>
      <c r="S479" s="797">
        <v>3168</v>
      </c>
    </row>
    <row r="480" spans="1:19" s="161" customFormat="1">
      <c r="A480" s="280"/>
      <c r="B480" s="781"/>
      <c r="C480" s="775"/>
      <c r="D480" s="792"/>
      <c r="E480" s="799" t="s">
        <v>582</v>
      </c>
      <c r="F480" s="800"/>
      <c r="G480" s="800"/>
      <c r="H480" s="800"/>
      <c r="I480" s="800"/>
      <c r="J480" s="800"/>
      <c r="K480" s="800"/>
      <c r="L480" s="800"/>
      <c r="M480" s="800"/>
      <c r="N480" s="801">
        <v>10.949999999999998</v>
      </c>
      <c r="O480" s="801">
        <v>7.4000000000000021</v>
      </c>
      <c r="P480" s="801">
        <v>0</v>
      </c>
      <c r="Q480" s="802">
        <v>51.004000000000005</v>
      </c>
      <c r="R480" s="800"/>
      <c r="S480" s="803"/>
    </row>
    <row r="481" spans="1:19" s="161" customFormat="1">
      <c r="A481" s="280"/>
      <c r="B481" s="781"/>
      <c r="C481" s="775"/>
      <c r="D481" s="792"/>
      <c r="E481" s="798" t="s">
        <v>583</v>
      </c>
      <c r="F481" s="796"/>
      <c r="G481" s="798" t="s">
        <v>153</v>
      </c>
      <c r="H481" s="796" t="s">
        <v>153</v>
      </c>
      <c r="I481" s="798" t="s">
        <v>154</v>
      </c>
      <c r="J481" s="796" t="s">
        <v>155</v>
      </c>
      <c r="K481" s="798" t="s">
        <v>156</v>
      </c>
      <c r="L481" s="796" t="s">
        <v>4</v>
      </c>
      <c r="M481" s="798" t="s">
        <v>577</v>
      </c>
      <c r="N481" s="794">
        <v>3.180000000000001</v>
      </c>
      <c r="O481" s="794">
        <v>2.15</v>
      </c>
      <c r="P481" s="794"/>
      <c r="Q481" s="795">
        <v>7.53</v>
      </c>
      <c r="R481" s="796"/>
      <c r="S481" s="797"/>
    </row>
    <row r="482" spans="1:19" s="161" customFormat="1">
      <c r="A482" s="280"/>
      <c r="B482" s="781"/>
      <c r="C482" s="775"/>
      <c r="D482" s="792"/>
      <c r="E482" s="793"/>
      <c r="F482" s="792"/>
      <c r="G482" s="793"/>
      <c r="H482" s="792"/>
      <c r="I482" s="793"/>
      <c r="J482" s="792"/>
      <c r="K482" s="793"/>
      <c r="L482" s="792"/>
      <c r="M482" s="793"/>
      <c r="N482" s="794"/>
      <c r="O482" s="794"/>
      <c r="P482" s="794"/>
      <c r="Q482" s="795"/>
      <c r="R482" s="796" t="s">
        <v>161</v>
      </c>
      <c r="S482" s="797">
        <v>859</v>
      </c>
    </row>
    <row r="483" spans="1:19" s="161" customFormat="1">
      <c r="A483" s="280"/>
      <c r="B483" s="781"/>
      <c r="C483" s="775"/>
      <c r="D483" s="792"/>
      <c r="E483" s="799" t="s">
        <v>584</v>
      </c>
      <c r="F483" s="800"/>
      <c r="G483" s="800"/>
      <c r="H483" s="800"/>
      <c r="I483" s="800"/>
      <c r="J483" s="800"/>
      <c r="K483" s="800"/>
      <c r="L483" s="800"/>
      <c r="M483" s="800"/>
      <c r="N483" s="801">
        <v>3.180000000000001</v>
      </c>
      <c r="O483" s="801">
        <v>2.15</v>
      </c>
      <c r="P483" s="801">
        <v>0</v>
      </c>
      <c r="Q483" s="802">
        <v>7.53</v>
      </c>
      <c r="R483" s="800"/>
      <c r="S483" s="803"/>
    </row>
    <row r="484" spans="1:19" s="161" customFormat="1">
      <c r="A484" s="280"/>
      <c r="B484" s="781"/>
      <c r="C484" s="775"/>
      <c r="D484" s="792"/>
      <c r="E484" s="798" t="s">
        <v>585</v>
      </c>
      <c r="F484" s="796"/>
      <c r="G484" s="798" t="s">
        <v>153</v>
      </c>
      <c r="H484" s="796" t="s">
        <v>153</v>
      </c>
      <c r="I484" s="798" t="s">
        <v>154</v>
      </c>
      <c r="J484" s="796" t="s">
        <v>155</v>
      </c>
      <c r="K484" s="798" t="s">
        <v>156</v>
      </c>
      <c r="L484" s="796" t="s">
        <v>4</v>
      </c>
      <c r="M484" s="798" t="s">
        <v>577</v>
      </c>
      <c r="N484" s="794">
        <v>5.46</v>
      </c>
      <c r="O484" s="794">
        <v>3.2999999999999994</v>
      </c>
      <c r="P484" s="794"/>
      <c r="Q484" s="795">
        <v>30.928000000000001</v>
      </c>
      <c r="R484" s="796"/>
      <c r="S484" s="797"/>
    </row>
    <row r="485" spans="1:19" s="161" customFormat="1">
      <c r="A485" s="280"/>
      <c r="B485" s="781"/>
      <c r="C485" s="775"/>
      <c r="D485" s="792"/>
      <c r="E485" s="793"/>
      <c r="F485" s="792"/>
      <c r="G485" s="793"/>
      <c r="H485" s="792"/>
      <c r="I485" s="793"/>
      <c r="J485" s="792"/>
      <c r="K485" s="793"/>
      <c r="L485" s="792"/>
      <c r="M485" s="793"/>
      <c r="N485" s="794"/>
      <c r="O485" s="794"/>
      <c r="P485" s="794"/>
      <c r="Q485" s="795"/>
      <c r="R485" s="796" t="s">
        <v>161</v>
      </c>
      <c r="S485" s="797">
        <v>3453.58</v>
      </c>
    </row>
    <row r="486" spans="1:19" s="161" customFormat="1">
      <c r="A486" s="280"/>
      <c r="B486" s="781"/>
      <c r="C486" s="775"/>
      <c r="D486" s="792"/>
      <c r="E486" s="799" t="s">
        <v>586</v>
      </c>
      <c r="F486" s="800"/>
      <c r="G486" s="800"/>
      <c r="H486" s="800"/>
      <c r="I486" s="800"/>
      <c r="J486" s="800"/>
      <c r="K486" s="800"/>
      <c r="L486" s="800"/>
      <c r="M486" s="800"/>
      <c r="N486" s="801">
        <v>5.46</v>
      </c>
      <c r="O486" s="801">
        <v>3.2999999999999994</v>
      </c>
      <c r="P486" s="801">
        <v>0</v>
      </c>
      <c r="Q486" s="802">
        <v>30.928000000000001</v>
      </c>
      <c r="R486" s="800"/>
      <c r="S486" s="803"/>
    </row>
    <row r="487" spans="1:19" s="161" customFormat="1">
      <c r="A487" s="280"/>
      <c r="B487" s="781"/>
      <c r="C487" s="775"/>
      <c r="D487" s="792"/>
      <c r="E487" s="798" t="s">
        <v>587</v>
      </c>
      <c r="F487" s="796"/>
      <c r="G487" s="798" t="s">
        <v>153</v>
      </c>
      <c r="H487" s="796" t="s">
        <v>153</v>
      </c>
      <c r="I487" s="798" t="s">
        <v>154</v>
      </c>
      <c r="J487" s="796" t="s">
        <v>155</v>
      </c>
      <c r="K487" s="798" t="s">
        <v>160</v>
      </c>
      <c r="L487" s="796" t="s">
        <v>4</v>
      </c>
      <c r="M487" s="798" t="s">
        <v>577</v>
      </c>
      <c r="N487" s="794">
        <v>1.8199999999999996</v>
      </c>
      <c r="O487" s="794">
        <v>1.3000000000000005</v>
      </c>
      <c r="P487" s="794"/>
      <c r="Q487" s="795">
        <v>0</v>
      </c>
      <c r="R487" s="796"/>
      <c r="S487" s="797"/>
    </row>
    <row r="488" spans="1:19" s="161" customFormat="1">
      <c r="A488" s="280"/>
      <c r="B488" s="781"/>
      <c r="C488" s="775"/>
      <c r="D488" s="792"/>
      <c r="E488" s="793"/>
      <c r="F488" s="792"/>
      <c r="G488" s="793"/>
      <c r="H488" s="792"/>
      <c r="I488" s="793"/>
      <c r="J488" s="792"/>
      <c r="K488" s="793"/>
      <c r="L488" s="792"/>
      <c r="M488" s="793"/>
      <c r="N488" s="794"/>
      <c r="O488" s="794"/>
      <c r="P488" s="794"/>
      <c r="Q488" s="795"/>
      <c r="R488" s="796" t="s">
        <v>161</v>
      </c>
      <c r="S488" s="797">
        <v>0</v>
      </c>
    </row>
    <row r="489" spans="1:19" s="161" customFormat="1">
      <c r="A489" s="280"/>
      <c r="B489" s="781"/>
      <c r="C489" s="775"/>
      <c r="D489" s="792"/>
      <c r="E489" s="799" t="s">
        <v>588</v>
      </c>
      <c r="F489" s="800"/>
      <c r="G489" s="800"/>
      <c r="H489" s="800"/>
      <c r="I489" s="800"/>
      <c r="J489" s="800"/>
      <c r="K489" s="800"/>
      <c r="L489" s="800"/>
      <c r="M489" s="800"/>
      <c r="N489" s="801">
        <v>1.8199999999999996</v>
      </c>
      <c r="O489" s="801">
        <v>1.3000000000000005</v>
      </c>
      <c r="P489" s="801">
        <v>0</v>
      </c>
      <c r="Q489" s="802">
        <v>0</v>
      </c>
      <c r="R489" s="800"/>
      <c r="S489" s="803"/>
    </row>
    <row r="490" spans="1:19" s="161" customFormat="1">
      <c r="A490" s="280"/>
      <c r="B490" s="781"/>
      <c r="C490" s="775"/>
      <c r="D490" s="792"/>
      <c r="E490" s="798" t="s">
        <v>589</v>
      </c>
      <c r="F490" s="796"/>
      <c r="G490" s="798" t="s">
        <v>153</v>
      </c>
      <c r="H490" s="796" t="s">
        <v>153</v>
      </c>
      <c r="I490" s="798" t="s">
        <v>154</v>
      </c>
      <c r="J490" s="796" t="s">
        <v>155</v>
      </c>
      <c r="K490" s="798" t="s">
        <v>156</v>
      </c>
      <c r="L490" s="796" t="s">
        <v>4</v>
      </c>
      <c r="M490" s="798" t="s">
        <v>4</v>
      </c>
      <c r="N490" s="794">
        <v>8.65</v>
      </c>
      <c r="O490" s="794">
        <v>6</v>
      </c>
      <c r="P490" s="794"/>
      <c r="Q490" s="795">
        <v>12.719000000000001</v>
      </c>
      <c r="R490" s="796"/>
      <c r="S490" s="797"/>
    </row>
    <row r="491" spans="1:19" s="161" customFormat="1">
      <c r="A491" s="280"/>
      <c r="B491" s="781"/>
      <c r="C491" s="775"/>
      <c r="D491" s="792"/>
      <c r="E491" s="793"/>
      <c r="F491" s="792"/>
      <c r="G491" s="793"/>
      <c r="H491" s="792"/>
      <c r="I491" s="793"/>
      <c r="J491" s="792"/>
      <c r="K491" s="793"/>
      <c r="L491" s="792"/>
      <c r="M491" s="793"/>
      <c r="N491" s="794"/>
      <c r="O491" s="794"/>
      <c r="P491" s="794"/>
      <c r="Q491" s="795"/>
      <c r="R491" s="796" t="s">
        <v>161</v>
      </c>
      <c r="S491" s="797">
        <v>1058</v>
      </c>
    </row>
    <row r="492" spans="1:19" s="161" customFormat="1">
      <c r="A492" s="280"/>
      <c r="B492" s="781"/>
      <c r="C492" s="775"/>
      <c r="D492" s="792"/>
      <c r="E492" s="799" t="s">
        <v>590</v>
      </c>
      <c r="F492" s="800"/>
      <c r="G492" s="800"/>
      <c r="H492" s="800"/>
      <c r="I492" s="800"/>
      <c r="J492" s="800"/>
      <c r="K492" s="800"/>
      <c r="L492" s="800"/>
      <c r="M492" s="800"/>
      <c r="N492" s="801">
        <v>8.65</v>
      </c>
      <c r="O492" s="801">
        <v>6</v>
      </c>
      <c r="P492" s="801">
        <v>0</v>
      </c>
      <c r="Q492" s="802">
        <v>12.719000000000001</v>
      </c>
      <c r="R492" s="800"/>
      <c r="S492" s="803"/>
    </row>
    <row r="493" spans="1:19" s="161" customFormat="1">
      <c r="A493" s="280"/>
      <c r="B493" s="781"/>
      <c r="C493" s="775"/>
      <c r="D493" s="792"/>
      <c r="E493" s="798" t="s">
        <v>591</v>
      </c>
      <c r="F493" s="796"/>
      <c r="G493" s="798" t="s">
        <v>153</v>
      </c>
      <c r="H493" s="796" t="s">
        <v>153</v>
      </c>
      <c r="I493" s="798" t="s">
        <v>154</v>
      </c>
      <c r="J493" s="796" t="s">
        <v>155</v>
      </c>
      <c r="K493" s="798" t="s">
        <v>156</v>
      </c>
      <c r="L493" s="796" t="s">
        <v>4</v>
      </c>
      <c r="M493" s="798" t="s">
        <v>577</v>
      </c>
      <c r="N493" s="794">
        <v>5.4249999999999998</v>
      </c>
      <c r="O493" s="794">
        <v>3.4</v>
      </c>
      <c r="P493" s="794"/>
      <c r="Q493" s="795">
        <v>11.138</v>
      </c>
      <c r="R493" s="796"/>
      <c r="S493" s="797"/>
    </row>
    <row r="494" spans="1:19" s="161" customFormat="1">
      <c r="A494" s="280"/>
      <c r="B494" s="781"/>
      <c r="C494" s="775"/>
      <c r="D494" s="792"/>
      <c r="E494" s="793"/>
      <c r="F494" s="792"/>
      <c r="G494" s="793"/>
      <c r="H494" s="792"/>
      <c r="I494" s="793"/>
      <c r="J494" s="792"/>
      <c r="K494" s="793"/>
      <c r="L494" s="792"/>
      <c r="M494" s="793"/>
      <c r="N494" s="794"/>
      <c r="O494" s="794"/>
      <c r="P494" s="794"/>
      <c r="Q494" s="795"/>
      <c r="R494" s="796" t="s">
        <v>161</v>
      </c>
      <c r="S494" s="797">
        <v>1016</v>
      </c>
    </row>
    <row r="495" spans="1:19" s="161" customFormat="1">
      <c r="A495" s="280"/>
      <c r="B495" s="781"/>
      <c r="C495" s="775"/>
      <c r="D495" s="792"/>
      <c r="E495" s="799" t="s">
        <v>592</v>
      </c>
      <c r="F495" s="800"/>
      <c r="G495" s="800"/>
      <c r="H495" s="800"/>
      <c r="I495" s="800"/>
      <c r="J495" s="800"/>
      <c r="K495" s="800"/>
      <c r="L495" s="800"/>
      <c r="M495" s="800"/>
      <c r="N495" s="801">
        <v>5.4249999999999998</v>
      </c>
      <c r="O495" s="801">
        <v>3.4</v>
      </c>
      <c r="P495" s="801">
        <v>0</v>
      </c>
      <c r="Q495" s="802">
        <v>11.138</v>
      </c>
      <c r="R495" s="800"/>
      <c r="S495" s="803"/>
    </row>
    <row r="496" spans="1:19" s="161" customFormat="1">
      <c r="A496" s="280"/>
      <c r="B496" s="781"/>
      <c r="C496" s="785"/>
      <c r="D496" s="796" t="s">
        <v>176</v>
      </c>
      <c r="E496" s="792"/>
      <c r="F496" s="792"/>
      <c r="G496" s="792"/>
      <c r="H496" s="792"/>
      <c r="I496" s="792"/>
      <c r="J496" s="792"/>
      <c r="K496" s="792"/>
      <c r="L496" s="792"/>
      <c r="M496" s="792"/>
      <c r="N496" s="794">
        <v>40.239999999999988</v>
      </c>
      <c r="O496" s="794">
        <v>26.930000000000021</v>
      </c>
      <c r="P496" s="794"/>
      <c r="Q496" s="795">
        <v>114.67600000000002</v>
      </c>
      <c r="R496" s="792"/>
      <c r="S496" s="797"/>
    </row>
    <row r="497" spans="1:19" s="161" customFormat="1">
      <c r="A497" s="280"/>
      <c r="B497" s="781"/>
      <c r="C497" s="786" t="s">
        <v>593</v>
      </c>
      <c r="D497" s="800"/>
      <c r="E497" s="800"/>
      <c r="F497" s="800"/>
      <c r="G497" s="800"/>
      <c r="H497" s="800"/>
      <c r="I497" s="800"/>
      <c r="J497" s="800"/>
      <c r="K497" s="800"/>
      <c r="L497" s="800"/>
      <c r="M497" s="800"/>
      <c r="N497" s="801">
        <v>40.239999999999988</v>
      </c>
      <c r="O497" s="801">
        <v>26.930000000000021</v>
      </c>
      <c r="P497" s="801"/>
      <c r="Q497" s="802">
        <v>114.67600000000002</v>
      </c>
      <c r="R497" s="800"/>
      <c r="S497" s="803"/>
    </row>
    <row r="498" spans="1:19" s="161" customFormat="1">
      <c r="A498" s="280"/>
      <c r="B498" s="781"/>
      <c r="C498" s="776" t="s">
        <v>295</v>
      </c>
      <c r="D498" s="796" t="s">
        <v>177</v>
      </c>
      <c r="E498" s="798" t="s">
        <v>596</v>
      </c>
      <c r="F498" s="796" t="s">
        <v>225</v>
      </c>
      <c r="G498" s="798" t="s">
        <v>179</v>
      </c>
      <c r="H498" s="796" t="s">
        <v>179</v>
      </c>
      <c r="I498" s="798" t="s">
        <v>159</v>
      </c>
      <c r="J498" s="796" t="s">
        <v>223</v>
      </c>
      <c r="K498" s="798" t="s">
        <v>156</v>
      </c>
      <c r="L498" s="796" t="s">
        <v>597</v>
      </c>
      <c r="M498" s="798" t="s">
        <v>598</v>
      </c>
      <c r="N498" s="794">
        <v>16.999999999999996</v>
      </c>
      <c r="O498" s="794">
        <v>19.074000000000005</v>
      </c>
      <c r="P498" s="794"/>
      <c r="Q498" s="795">
        <v>56868.90800000001</v>
      </c>
      <c r="R498" s="796"/>
      <c r="S498" s="797"/>
    </row>
    <row r="499" spans="1:19" s="161" customFormat="1">
      <c r="A499" s="280"/>
      <c r="B499" s="781"/>
      <c r="C499" s="775"/>
      <c r="D499" s="792"/>
      <c r="E499" s="793"/>
      <c r="F499" s="796" t="s">
        <v>228</v>
      </c>
      <c r="G499" s="798" t="s">
        <v>179</v>
      </c>
      <c r="H499" s="796" t="s">
        <v>179</v>
      </c>
      <c r="I499" s="798" t="s">
        <v>159</v>
      </c>
      <c r="J499" s="796" t="s">
        <v>223</v>
      </c>
      <c r="K499" s="798" t="s">
        <v>156</v>
      </c>
      <c r="L499" s="796" t="s">
        <v>597</v>
      </c>
      <c r="M499" s="798" t="s">
        <v>598</v>
      </c>
      <c r="N499" s="794">
        <v>16.999999999999996</v>
      </c>
      <c r="O499" s="794">
        <v>19.074000000000005</v>
      </c>
      <c r="P499" s="794"/>
      <c r="Q499" s="795">
        <v>74983.661999999997</v>
      </c>
      <c r="R499" s="796"/>
      <c r="S499" s="797"/>
    </row>
    <row r="500" spans="1:19" s="161" customFormat="1">
      <c r="A500" s="280"/>
      <c r="B500" s="781"/>
      <c r="C500" s="775"/>
      <c r="D500" s="792"/>
      <c r="E500" s="799" t="s">
        <v>599</v>
      </c>
      <c r="F500" s="800"/>
      <c r="G500" s="800"/>
      <c r="H500" s="800"/>
      <c r="I500" s="800"/>
      <c r="J500" s="800"/>
      <c r="K500" s="800"/>
      <c r="L500" s="800"/>
      <c r="M500" s="800"/>
      <c r="N500" s="801">
        <v>34.000000000000007</v>
      </c>
      <c r="O500" s="801">
        <v>38.148000000000017</v>
      </c>
      <c r="P500" s="801">
        <v>37.253</v>
      </c>
      <c r="Q500" s="802">
        <v>131852.57000000004</v>
      </c>
      <c r="R500" s="800"/>
      <c r="S500" s="803"/>
    </row>
    <row r="501" spans="1:19" s="161" customFormat="1">
      <c r="A501" s="280"/>
      <c r="B501" s="781"/>
      <c r="C501" s="785"/>
      <c r="D501" s="796" t="s">
        <v>189</v>
      </c>
      <c r="E501" s="792"/>
      <c r="F501" s="792"/>
      <c r="G501" s="792"/>
      <c r="H501" s="792"/>
      <c r="I501" s="792"/>
      <c r="J501" s="792"/>
      <c r="K501" s="792"/>
      <c r="L501" s="792"/>
      <c r="M501" s="792"/>
      <c r="N501" s="794">
        <v>34.000000000000007</v>
      </c>
      <c r="O501" s="794">
        <v>38.148000000000017</v>
      </c>
      <c r="P501" s="794"/>
      <c r="Q501" s="795">
        <v>131852.57000000004</v>
      </c>
      <c r="R501" s="792"/>
      <c r="S501" s="797"/>
    </row>
    <row r="502" spans="1:19" s="161" customFormat="1">
      <c r="A502" s="280"/>
      <c r="B502" s="781"/>
      <c r="C502" s="786" t="s">
        <v>296</v>
      </c>
      <c r="D502" s="800"/>
      <c r="E502" s="800"/>
      <c r="F502" s="800"/>
      <c r="G502" s="800"/>
      <c r="H502" s="800"/>
      <c r="I502" s="800"/>
      <c r="J502" s="800"/>
      <c r="K502" s="800"/>
      <c r="L502" s="800"/>
      <c r="M502" s="800"/>
      <c r="N502" s="801">
        <v>34.000000000000007</v>
      </c>
      <c r="O502" s="801">
        <v>38.148000000000017</v>
      </c>
      <c r="P502" s="801"/>
      <c r="Q502" s="802">
        <v>131852.57000000004</v>
      </c>
      <c r="R502" s="800"/>
      <c r="S502" s="803"/>
    </row>
    <row r="503" spans="1:19" s="161" customFormat="1">
      <c r="A503" s="280"/>
      <c r="B503" s="781"/>
      <c r="C503" s="776" t="s">
        <v>1904</v>
      </c>
      <c r="D503" s="796" t="s">
        <v>177</v>
      </c>
      <c r="E503" s="798" t="s">
        <v>509</v>
      </c>
      <c r="F503" s="796" t="s">
        <v>225</v>
      </c>
      <c r="G503" s="798" t="s">
        <v>179</v>
      </c>
      <c r="H503" s="796" t="s">
        <v>179</v>
      </c>
      <c r="I503" s="798" t="s">
        <v>159</v>
      </c>
      <c r="J503" s="796" t="s">
        <v>223</v>
      </c>
      <c r="K503" s="798" t="s">
        <v>156</v>
      </c>
      <c r="L503" s="796" t="s">
        <v>510</v>
      </c>
      <c r="M503" s="798" t="s">
        <v>511</v>
      </c>
      <c r="N503" s="794">
        <v>5.15</v>
      </c>
      <c r="O503" s="794">
        <v>5.7109999999999994</v>
      </c>
      <c r="P503" s="794"/>
      <c r="Q503" s="795">
        <v>29876.870000000003</v>
      </c>
      <c r="R503" s="796"/>
      <c r="S503" s="797"/>
    </row>
    <row r="504" spans="1:19" s="161" customFormat="1">
      <c r="A504" s="280"/>
      <c r="B504" s="781"/>
      <c r="C504" s="775"/>
      <c r="D504" s="792"/>
      <c r="E504" s="799" t="s">
        <v>512</v>
      </c>
      <c r="F504" s="800"/>
      <c r="G504" s="800"/>
      <c r="H504" s="800"/>
      <c r="I504" s="800"/>
      <c r="J504" s="800"/>
      <c r="K504" s="800"/>
      <c r="L504" s="800"/>
      <c r="M504" s="800"/>
      <c r="N504" s="801">
        <v>5.15</v>
      </c>
      <c r="O504" s="801">
        <v>5.7109999999999994</v>
      </c>
      <c r="P504" s="801">
        <v>5.6630000000000003</v>
      </c>
      <c r="Q504" s="802">
        <v>29876.870000000003</v>
      </c>
      <c r="R504" s="800"/>
      <c r="S504" s="803"/>
    </row>
    <row r="505" spans="1:19" s="161" customFormat="1">
      <c r="A505" s="280"/>
      <c r="B505" s="781"/>
      <c r="C505" s="775"/>
      <c r="D505" s="792"/>
      <c r="E505" s="798" t="s">
        <v>513</v>
      </c>
      <c r="F505" s="796" t="s">
        <v>225</v>
      </c>
      <c r="G505" s="798" t="s">
        <v>179</v>
      </c>
      <c r="H505" s="796" t="s">
        <v>179</v>
      </c>
      <c r="I505" s="798" t="s">
        <v>159</v>
      </c>
      <c r="J505" s="796" t="s">
        <v>223</v>
      </c>
      <c r="K505" s="798" t="s">
        <v>156</v>
      </c>
      <c r="L505" s="796" t="s">
        <v>510</v>
      </c>
      <c r="M505" s="798" t="s">
        <v>511</v>
      </c>
      <c r="N505" s="794">
        <v>30.010999999999992</v>
      </c>
      <c r="O505" s="794">
        <v>31.593000000000007</v>
      </c>
      <c r="P505" s="794"/>
      <c r="Q505" s="795">
        <v>169389.28599999996</v>
      </c>
      <c r="R505" s="796"/>
      <c r="S505" s="797"/>
    </row>
    <row r="506" spans="1:19" s="161" customFormat="1">
      <c r="A506" s="280"/>
      <c r="B506" s="781"/>
      <c r="C506" s="775"/>
      <c r="D506" s="792"/>
      <c r="E506" s="793"/>
      <c r="F506" s="796" t="s">
        <v>228</v>
      </c>
      <c r="G506" s="798" t="s">
        <v>179</v>
      </c>
      <c r="H506" s="796" t="s">
        <v>179</v>
      </c>
      <c r="I506" s="798" t="s">
        <v>159</v>
      </c>
      <c r="J506" s="796" t="s">
        <v>223</v>
      </c>
      <c r="K506" s="798" t="s">
        <v>156</v>
      </c>
      <c r="L506" s="796" t="s">
        <v>510</v>
      </c>
      <c r="M506" s="798" t="s">
        <v>511</v>
      </c>
      <c r="N506" s="794">
        <v>30.010999999999992</v>
      </c>
      <c r="O506" s="794">
        <v>31.472000000000005</v>
      </c>
      <c r="P506" s="794"/>
      <c r="Q506" s="795">
        <v>194332.44499999998</v>
      </c>
      <c r="R506" s="796"/>
      <c r="S506" s="797"/>
    </row>
    <row r="507" spans="1:19" s="161" customFormat="1">
      <c r="A507" s="280"/>
      <c r="B507" s="781"/>
      <c r="C507" s="775"/>
      <c r="D507" s="792"/>
      <c r="E507" s="793"/>
      <c r="F507" s="796" t="s">
        <v>229</v>
      </c>
      <c r="G507" s="798" t="s">
        <v>179</v>
      </c>
      <c r="H507" s="796" t="s">
        <v>179</v>
      </c>
      <c r="I507" s="798" t="s">
        <v>159</v>
      </c>
      <c r="J507" s="796" t="s">
        <v>223</v>
      </c>
      <c r="K507" s="798" t="s">
        <v>156</v>
      </c>
      <c r="L507" s="796" t="s">
        <v>510</v>
      </c>
      <c r="M507" s="798" t="s">
        <v>511</v>
      </c>
      <c r="N507" s="794">
        <v>30.010999999999992</v>
      </c>
      <c r="O507" s="794">
        <v>31.467000000000002</v>
      </c>
      <c r="P507" s="794"/>
      <c r="Q507" s="795">
        <v>149239.40700000004</v>
      </c>
      <c r="R507" s="796"/>
      <c r="S507" s="797"/>
    </row>
    <row r="508" spans="1:19" s="161" customFormat="1">
      <c r="A508" s="280"/>
      <c r="B508" s="781"/>
      <c r="C508" s="775"/>
      <c r="D508" s="792"/>
      <c r="E508" s="799" t="s">
        <v>514</v>
      </c>
      <c r="F508" s="800"/>
      <c r="G508" s="800"/>
      <c r="H508" s="800"/>
      <c r="I508" s="800"/>
      <c r="J508" s="800"/>
      <c r="K508" s="800"/>
      <c r="L508" s="800"/>
      <c r="M508" s="800"/>
      <c r="N508" s="801">
        <v>90.03300000000003</v>
      </c>
      <c r="O508" s="801">
        <v>94.53199999999994</v>
      </c>
      <c r="P508" s="801">
        <v>104.163</v>
      </c>
      <c r="Q508" s="802">
        <v>512961.13799999998</v>
      </c>
      <c r="R508" s="800"/>
      <c r="S508" s="803"/>
    </row>
    <row r="509" spans="1:19" s="161" customFormat="1">
      <c r="A509" s="280"/>
      <c r="B509" s="781"/>
      <c r="C509" s="775"/>
      <c r="D509" s="792"/>
      <c r="E509" s="798" t="s">
        <v>515</v>
      </c>
      <c r="F509" s="796" t="s">
        <v>230</v>
      </c>
      <c r="G509" s="798" t="s">
        <v>179</v>
      </c>
      <c r="H509" s="796" t="s">
        <v>179</v>
      </c>
      <c r="I509" s="798" t="s">
        <v>159</v>
      </c>
      <c r="J509" s="796" t="s">
        <v>223</v>
      </c>
      <c r="K509" s="798" t="s">
        <v>156</v>
      </c>
      <c r="L509" s="796" t="s">
        <v>510</v>
      </c>
      <c r="M509" s="798" t="s">
        <v>511</v>
      </c>
      <c r="N509" s="794">
        <v>9.6959999999999997</v>
      </c>
      <c r="O509" s="794">
        <v>9.9829999999999988</v>
      </c>
      <c r="P509" s="794"/>
      <c r="Q509" s="795">
        <v>71068.856999999989</v>
      </c>
      <c r="R509" s="796"/>
      <c r="S509" s="797"/>
    </row>
    <row r="510" spans="1:19" s="161" customFormat="1">
      <c r="A510" s="280"/>
      <c r="B510" s="781"/>
      <c r="C510" s="775"/>
      <c r="D510" s="792"/>
      <c r="E510" s="799" t="s">
        <v>516</v>
      </c>
      <c r="F510" s="800"/>
      <c r="G510" s="800"/>
      <c r="H510" s="800"/>
      <c r="I510" s="800"/>
      <c r="J510" s="800"/>
      <c r="K510" s="800"/>
      <c r="L510" s="800"/>
      <c r="M510" s="800"/>
      <c r="N510" s="801">
        <v>9.6959999999999997</v>
      </c>
      <c r="O510" s="801">
        <v>9.9829999999999988</v>
      </c>
      <c r="P510" s="801">
        <v>104.163</v>
      </c>
      <c r="Q510" s="802">
        <v>71068.856999999989</v>
      </c>
      <c r="R510" s="800"/>
      <c r="S510" s="803"/>
    </row>
    <row r="511" spans="1:19" s="161" customFormat="1">
      <c r="A511" s="280"/>
      <c r="B511" s="781"/>
      <c r="C511" s="785"/>
      <c r="D511" s="796" t="s">
        <v>189</v>
      </c>
      <c r="E511" s="792"/>
      <c r="F511" s="792"/>
      <c r="G511" s="792"/>
      <c r="H511" s="792"/>
      <c r="I511" s="792"/>
      <c r="J511" s="792"/>
      <c r="K511" s="792"/>
      <c r="L511" s="792"/>
      <c r="M511" s="792"/>
      <c r="N511" s="794">
        <v>104.87900000000012</v>
      </c>
      <c r="O511" s="794">
        <v>110.226</v>
      </c>
      <c r="P511" s="794"/>
      <c r="Q511" s="795">
        <v>613906.86499999999</v>
      </c>
      <c r="R511" s="792"/>
      <c r="S511" s="797"/>
    </row>
    <row r="512" spans="1:19" s="161" customFormat="1">
      <c r="A512" s="280"/>
      <c r="B512" s="781"/>
      <c r="C512" s="786" t="s">
        <v>1905</v>
      </c>
      <c r="D512" s="800"/>
      <c r="E512" s="800"/>
      <c r="F512" s="800"/>
      <c r="G512" s="800"/>
      <c r="H512" s="800"/>
      <c r="I512" s="800"/>
      <c r="J512" s="800"/>
      <c r="K512" s="800"/>
      <c r="L512" s="800"/>
      <c r="M512" s="800"/>
      <c r="N512" s="801">
        <v>104.87900000000012</v>
      </c>
      <c r="O512" s="801">
        <v>110.226</v>
      </c>
      <c r="P512" s="801"/>
      <c r="Q512" s="802">
        <v>613906.86499999999</v>
      </c>
      <c r="R512" s="800"/>
      <c r="S512" s="803"/>
    </row>
    <row r="513" spans="1:19" s="161" customFormat="1">
      <c r="A513" s="280"/>
      <c r="B513" s="781"/>
      <c r="C513" s="776" t="s">
        <v>1926</v>
      </c>
      <c r="D513" s="796" t="s">
        <v>177</v>
      </c>
      <c r="E513" s="798" t="s">
        <v>1927</v>
      </c>
      <c r="F513" s="796" t="s">
        <v>204</v>
      </c>
      <c r="G513" s="798" t="s">
        <v>179</v>
      </c>
      <c r="H513" s="796" t="s">
        <v>179</v>
      </c>
      <c r="I513" s="798" t="s">
        <v>159</v>
      </c>
      <c r="J513" s="796" t="s">
        <v>223</v>
      </c>
      <c r="K513" s="798" t="s">
        <v>156</v>
      </c>
      <c r="L513" s="796" t="s">
        <v>279</v>
      </c>
      <c r="M513" s="798" t="s">
        <v>1928</v>
      </c>
      <c r="N513" s="794">
        <v>9.9499999999999993</v>
      </c>
      <c r="O513" s="794">
        <v>9.9499999999999993</v>
      </c>
      <c r="P513" s="794"/>
      <c r="Q513" s="795">
        <v>51321.104000000007</v>
      </c>
      <c r="R513" s="796"/>
      <c r="S513" s="797"/>
    </row>
    <row r="514" spans="1:19" s="161" customFormat="1">
      <c r="A514" s="280"/>
      <c r="B514" s="781"/>
      <c r="C514" s="775"/>
      <c r="D514" s="792"/>
      <c r="E514" s="793"/>
      <c r="F514" s="796" t="s">
        <v>259</v>
      </c>
      <c r="G514" s="798" t="s">
        <v>179</v>
      </c>
      <c r="H514" s="796" t="s">
        <v>179</v>
      </c>
      <c r="I514" s="798" t="s">
        <v>159</v>
      </c>
      <c r="J514" s="796" t="s">
        <v>223</v>
      </c>
      <c r="K514" s="798" t="s">
        <v>156</v>
      </c>
      <c r="L514" s="796" t="s">
        <v>279</v>
      </c>
      <c r="M514" s="798" t="s">
        <v>1928</v>
      </c>
      <c r="N514" s="794">
        <v>9.9499999999999993</v>
      </c>
      <c r="O514" s="794">
        <v>9.9499999999999993</v>
      </c>
      <c r="P514" s="794"/>
      <c r="Q514" s="795">
        <v>46454.109000000004</v>
      </c>
      <c r="R514" s="796"/>
      <c r="S514" s="797"/>
    </row>
    <row r="515" spans="1:19" s="161" customFormat="1">
      <c r="A515" s="280"/>
      <c r="B515" s="781"/>
      <c r="C515" s="775"/>
      <c r="D515" s="792"/>
      <c r="E515" s="799" t="s">
        <v>1929</v>
      </c>
      <c r="F515" s="800"/>
      <c r="G515" s="800"/>
      <c r="H515" s="800"/>
      <c r="I515" s="800"/>
      <c r="J515" s="800"/>
      <c r="K515" s="800"/>
      <c r="L515" s="800"/>
      <c r="M515" s="800"/>
      <c r="N515" s="801">
        <v>19.899999999999988</v>
      </c>
      <c r="O515" s="801">
        <v>19.899999999999988</v>
      </c>
      <c r="P515" s="801">
        <v>21.07</v>
      </c>
      <c r="Q515" s="802">
        <v>97775.213000000003</v>
      </c>
      <c r="R515" s="800"/>
      <c r="S515" s="803"/>
    </row>
    <row r="516" spans="1:19" s="161" customFormat="1">
      <c r="A516" s="280"/>
      <c r="B516" s="781"/>
      <c r="C516" s="785"/>
      <c r="D516" s="796" t="s">
        <v>189</v>
      </c>
      <c r="E516" s="792"/>
      <c r="F516" s="792"/>
      <c r="G516" s="792"/>
      <c r="H516" s="792"/>
      <c r="I516" s="792"/>
      <c r="J516" s="792"/>
      <c r="K516" s="792"/>
      <c r="L516" s="792"/>
      <c r="M516" s="792"/>
      <c r="N516" s="794">
        <v>19.899999999999988</v>
      </c>
      <c r="O516" s="794">
        <v>19.899999999999988</v>
      </c>
      <c r="P516" s="794"/>
      <c r="Q516" s="795">
        <v>97775.213000000003</v>
      </c>
      <c r="R516" s="792"/>
      <c r="S516" s="797"/>
    </row>
    <row r="517" spans="1:19" s="161" customFormat="1">
      <c r="A517" s="280"/>
      <c r="B517" s="781"/>
      <c r="C517" s="786" t="s">
        <v>1930</v>
      </c>
      <c r="D517" s="800"/>
      <c r="E517" s="800"/>
      <c r="F517" s="800"/>
      <c r="G517" s="800"/>
      <c r="H517" s="800"/>
      <c r="I517" s="800"/>
      <c r="J517" s="800"/>
      <c r="K517" s="800"/>
      <c r="L517" s="800"/>
      <c r="M517" s="800"/>
      <c r="N517" s="801">
        <v>19.899999999999988</v>
      </c>
      <c r="O517" s="801">
        <v>19.899999999999988</v>
      </c>
      <c r="P517" s="801"/>
      <c r="Q517" s="802">
        <v>97775.213000000003</v>
      </c>
      <c r="R517" s="800"/>
      <c r="S517" s="803"/>
    </row>
    <row r="518" spans="1:19" s="161" customFormat="1">
      <c r="A518" s="280"/>
      <c r="B518" s="781"/>
      <c r="C518" s="776" t="s">
        <v>1898</v>
      </c>
      <c r="D518" s="796" t="s">
        <v>150</v>
      </c>
      <c r="E518" s="798" t="s">
        <v>594</v>
      </c>
      <c r="F518" s="796"/>
      <c r="G518" s="798" t="s">
        <v>153</v>
      </c>
      <c r="H518" s="796" t="s">
        <v>153</v>
      </c>
      <c r="I518" s="798" t="s">
        <v>154</v>
      </c>
      <c r="J518" s="796" t="s">
        <v>155</v>
      </c>
      <c r="K518" s="798" t="s">
        <v>156</v>
      </c>
      <c r="L518" s="796" t="s">
        <v>549</v>
      </c>
      <c r="M518" s="798" t="s">
        <v>549</v>
      </c>
      <c r="N518" s="794">
        <v>1.635</v>
      </c>
      <c r="O518" s="794">
        <v>1.4799999999999998</v>
      </c>
      <c r="P518" s="794"/>
      <c r="Q518" s="795">
        <v>506.733</v>
      </c>
      <c r="R518" s="796"/>
      <c r="S518" s="797"/>
    </row>
    <row r="519" spans="1:19" s="161" customFormat="1">
      <c r="A519" s="280"/>
      <c r="B519" s="781"/>
      <c r="C519" s="775"/>
      <c r="D519" s="792"/>
      <c r="E519" s="793"/>
      <c r="F519" s="792"/>
      <c r="G519" s="793"/>
      <c r="H519" s="792"/>
      <c r="I519" s="793"/>
      <c r="J519" s="792"/>
      <c r="K519" s="793"/>
      <c r="L519" s="792"/>
      <c r="M519" s="793"/>
      <c r="N519" s="794"/>
      <c r="O519" s="794"/>
      <c r="P519" s="794"/>
      <c r="Q519" s="795"/>
      <c r="R519" s="796" t="s">
        <v>161</v>
      </c>
      <c r="S519" s="797">
        <v>55676</v>
      </c>
    </row>
    <row r="520" spans="1:19" s="161" customFormat="1">
      <c r="A520" s="280"/>
      <c r="B520" s="781"/>
      <c r="C520" s="775"/>
      <c r="D520" s="792"/>
      <c r="E520" s="799" t="s">
        <v>595</v>
      </c>
      <c r="F520" s="800"/>
      <c r="G520" s="800"/>
      <c r="H520" s="800"/>
      <c r="I520" s="800"/>
      <c r="J520" s="800"/>
      <c r="K520" s="800"/>
      <c r="L520" s="800"/>
      <c r="M520" s="800"/>
      <c r="N520" s="801">
        <v>1.635</v>
      </c>
      <c r="O520" s="801">
        <v>1.4799999999999998</v>
      </c>
      <c r="P520" s="801">
        <v>0.14499999999999999</v>
      </c>
      <c r="Q520" s="802">
        <v>506.733</v>
      </c>
      <c r="R520" s="800"/>
      <c r="S520" s="803"/>
    </row>
    <row r="521" spans="1:19" s="161" customFormat="1">
      <c r="A521" s="280"/>
      <c r="B521" s="781"/>
      <c r="C521" s="785"/>
      <c r="D521" s="796" t="s">
        <v>176</v>
      </c>
      <c r="E521" s="792"/>
      <c r="F521" s="792"/>
      <c r="G521" s="792"/>
      <c r="H521" s="792"/>
      <c r="I521" s="792"/>
      <c r="J521" s="792"/>
      <c r="K521" s="792"/>
      <c r="L521" s="792"/>
      <c r="M521" s="792"/>
      <c r="N521" s="794">
        <v>1.635</v>
      </c>
      <c r="O521" s="794">
        <v>1.4799999999999998</v>
      </c>
      <c r="P521" s="794"/>
      <c r="Q521" s="795">
        <v>506.733</v>
      </c>
      <c r="R521" s="792"/>
      <c r="S521" s="797"/>
    </row>
    <row r="522" spans="1:19" s="161" customFormat="1">
      <c r="A522" s="280"/>
      <c r="B522" s="781"/>
      <c r="C522" s="786" t="s">
        <v>1899</v>
      </c>
      <c r="D522" s="800"/>
      <c r="E522" s="800"/>
      <c r="F522" s="800"/>
      <c r="G522" s="800"/>
      <c r="H522" s="800"/>
      <c r="I522" s="800"/>
      <c r="J522" s="800"/>
      <c r="K522" s="800"/>
      <c r="L522" s="800"/>
      <c r="M522" s="800"/>
      <c r="N522" s="801">
        <v>1.635</v>
      </c>
      <c r="O522" s="801">
        <v>1.4799999999999998</v>
      </c>
      <c r="P522" s="801"/>
      <c r="Q522" s="802">
        <v>506.733</v>
      </c>
      <c r="R522" s="800"/>
      <c r="S522" s="803"/>
    </row>
    <row r="523" spans="1:19" s="161" customFormat="1">
      <c r="A523" s="280"/>
      <c r="B523" s="781"/>
      <c r="C523" s="776" t="s">
        <v>2098</v>
      </c>
      <c r="D523" s="796" t="s">
        <v>150</v>
      </c>
      <c r="E523" s="798" t="s">
        <v>1729</v>
      </c>
      <c r="F523" s="796" t="s">
        <v>548</v>
      </c>
      <c r="G523" s="798" t="s">
        <v>153</v>
      </c>
      <c r="H523" s="796" t="s">
        <v>153</v>
      </c>
      <c r="I523" s="798" t="s">
        <v>159</v>
      </c>
      <c r="J523" s="796" t="s">
        <v>155</v>
      </c>
      <c r="K523" s="798" t="s">
        <v>156</v>
      </c>
      <c r="L523" s="796" t="s">
        <v>505</v>
      </c>
      <c r="M523" s="798" t="s">
        <v>543</v>
      </c>
      <c r="N523" s="794">
        <v>0.5</v>
      </c>
      <c r="O523" s="794">
        <v>0.39999999999999997</v>
      </c>
      <c r="P523" s="794"/>
      <c r="Q523" s="795">
        <v>0</v>
      </c>
      <c r="R523" s="766"/>
      <c r="S523" s="767"/>
    </row>
    <row r="524" spans="1:19" s="161" customFormat="1">
      <c r="A524" s="280"/>
      <c r="B524" s="781"/>
      <c r="C524" s="775"/>
      <c r="D524" s="792"/>
      <c r="E524" s="793"/>
      <c r="F524" s="792"/>
      <c r="G524" s="793"/>
      <c r="H524" s="792"/>
      <c r="I524" s="793"/>
      <c r="J524" s="792"/>
      <c r="K524" s="798"/>
      <c r="L524" s="796"/>
      <c r="M524" s="798"/>
      <c r="N524" s="766"/>
      <c r="O524" s="766"/>
      <c r="P524" s="766"/>
      <c r="Q524" s="766"/>
      <c r="R524" s="796" t="s">
        <v>161</v>
      </c>
      <c r="S524" s="797">
        <v>0</v>
      </c>
    </row>
    <row r="525" spans="1:19" s="161" customFormat="1">
      <c r="A525" s="280"/>
      <c r="B525" s="781"/>
      <c r="C525" s="775"/>
      <c r="D525" s="792"/>
      <c r="E525" s="799" t="s">
        <v>1730</v>
      </c>
      <c r="F525" s="800"/>
      <c r="G525" s="800"/>
      <c r="H525" s="800"/>
      <c r="I525" s="800"/>
      <c r="J525" s="800"/>
      <c r="K525" s="800"/>
      <c r="L525" s="800"/>
      <c r="M525" s="800"/>
      <c r="N525" s="801">
        <v>0.5</v>
      </c>
      <c r="O525" s="801">
        <v>0.39999999999999997</v>
      </c>
      <c r="P525" s="801">
        <v>0</v>
      </c>
      <c r="Q525" s="802">
        <v>0</v>
      </c>
      <c r="R525" s="800"/>
      <c r="S525" s="803"/>
    </row>
    <row r="526" spans="1:19" s="161" customFormat="1">
      <c r="A526" s="280"/>
      <c r="B526" s="781"/>
      <c r="C526" s="775"/>
      <c r="D526" s="792"/>
      <c r="E526" s="798" t="s">
        <v>544</v>
      </c>
      <c r="F526" s="796" t="s">
        <v>545</v>
      </c>
      <c r="G526" s="798" t="s">
        <v>153</v>
      </c>
      <c r="H526" s="796" t="s">
        <v>153</v>
      </c>
      <c r="I526" s="798" t="s">
        <v>159</v>
      </c>
      <c r="J526" s="796" t="s">
        <v>155</v>
      </c>
      <c r="K526" s="798" t="s">
        <v>160</v>
      </c>
      <c r="L526" s="796" t="s">
        <v>510</v>
      </c>
      <c r="M526" s="798" t="s">
        <v>510</v>
      </c>
      <c r="N526" s="794">
        <v>0.5</v>
      </c>
      <c r="O526" s="794">
        <v>0.46</v>
      </c>
      <c r="P526" s="794"/>
      <c r="Q526" s="795">
        <v>0</v>
      </c>
      <c r="R526" s="796"/>
      <c r="S526" s="797"/>
    </row>
    <row r="527" spans="1:19" s="161" customFormat="1">
      <c r="A527" s="280"/>
      <c r="B527" s="781"/>
      <c r="C527" s="775"/>
      <c r="D527" s="792"/>
      <c r="E527" s="793"/>
      <c r="F527" s="792"/>
      <c r="G527" s="793"/>
      <c r="H527" s="792"/>
      <c r="I527" s="793"/>
      <c r="J527" s="792"/>
      <c r="K527" s="793"/>
      <c r="L527" s="792"/>
      <c r="M527" s="793"/>
      <c r="N527" s="794"/>
      <c r="O527" s="794"/>
      <c r="P527" s="794"/>
      <c r="Q527" s="795"/>
      <c r="R527" s="796" t="s">
        <v>161</v>
      </c>
      <c r="S527" s="797">
        <v>0</v>
      </c>
    </row>
    <row r="528" spans="1:19" s="161" customFormat="1">
      <c r="A528" s="280"/>
      <c r="B528" s="781"/>
      <c r="C528" s="775"/>
      <c r="D528" s="792"/>
      <c r="E528" s="793"/>
      <c r="F528" s="796" t="s">
        <v>1731</v>
      </c>
      <c r="G528" s="798" t="s">
        <v>153</v>
      </c>
      <c r="H528" s="796" t="s">
        <v>153</v>
      </c>
      <c r="I528" s="798" t="s">
        <v>159</v>
      </c>
      <c r="J528" s="796" t="s">
        <v>155</v>
      </c>
      <c r="K528" s="798" t="s">
        <v>156</v>
      </c>
      <c r="L528" s="796" t="s">
        <v>510</v>
      </c>
      <c r="M528" s="798" t="s">
        <v>510</v>
      </c>
      <c r="N528" s="794">
        <v>0.75</v>
      </c>
      <c r="O528" s="794">
        <v>0.6</v>
      </c>
      <c r="P528" s="794"/>
      <c r="Q528" s="795">
        <v>0</v>
      </c>
      <c r="R528" s="796"/>
      <c r="S528" s="797"/>
    </row>
    <row r="529" spans="1:19" s="161" customFormat="1">
      <c r="A529" s="280"/>
      <c r="B529" s="781"/>
      <c r="C529" s="775"/>
      <c r="D529" s="792"/>
      <c r="E529" s="793"/>
      <c r="F529" s="792"/>
      <c r="G529" s="793"/>
      <c r="H529" s="792"/>
      <c r="I529" s="793"/>
      <c r="J529" s="792"/>
      <c r="K529" s="793"/>
      <c r="L529" s="792"/>
      <c r="M529" s="793"/>
      <c r="N529" s="794"/>
      <c r="O529" s="794"/>
      <c r="P529" s="794"/>
      <c r="Q529" s="795"/>
      <c r="R529" s="796" t="s">
        <v>161</v>
      </c>
      <c r="S529" s="797">
        <v>0</v>
      </c>
    </row>
    <row r="530" spans="1:19" s="161" customFormat="1">
      <c r="A530" s="280"/>
      <c r="B530" s="781"/>
      <c r="C530" s="775"/>
      <c r="D530" s="792"/>
      <c r="E530" s="799" t="s">
        <v>546</v>
      </c>
      <c r="F530" s="800"/>
      <c r="G530" s="800"/>
      <c r="H530" s="800"/>
      <c r="I530" s="800"/>
      <c r="J530" s="800"/>
      <c r="K530" s="800"/>
      <c r="L530" s="800"/>
      <c r="M530" s="800"/>
      <c r="N530" s="801">
        <v>1.25</v>
      </c>
      <c r="O530" s="801">
        <v>1.0600000000000005</v>
      </c>
      <c r="P530" s="801">
        <v>0</v>
      </c>
      <c r="Q530" s="802">
        <v>0</v>
      </c>
      <c r="R530" s="800"/>
      <c r="S530" s="803"/>
    </row>
    <row r="531" spans="1:19" s="161" customFormat="1">
      <c r="A531" s="280"/>
      <c r="B531" s="781"/>
      <c r="C531" s="775"/>
      <c r="D531" s="792"/>
      <c r="E531" s="798" t="s">
        <v>547</v>
      </c>
      <c r="F531" s="796" t="s">
        <v>548</v>
      </c>
      <c r="G531" s="798" t="s">
        <v>153</v>
      </c>
      <c r="H531" s="796" t="s">
        <v>153</v>
      </c>
      <c r="I531" s="798" t="s">
        <v>159</v>
      </c>
      <c r="J531" s="796" t="s">
        <v>155</v>
      </c>
      <c r="K531" s="798" t="s">
        <v>156</v>
      </c>
      <c r="L531" s="796" t="s">
        <v>549</v>
      </c>
      <c r="M531" s="798" t="s">
        <v>549</v>
      </c>
      <c r="N531" s="794">
        <v>0.5</v>
      </c>
      <c r="O531" s="794">
        <v>0.5</v>
      </c>
      <c r="P531" s="794"/>
      <c r="Q531" s="795">
        <v>15.235000000000001</v>
      </c>
      <c r="R531" s="796"/>
      <c r="S531" s="797"/>
    </row>
    <row r="532" spans="1:19" s="161" customFormat="1">
      <c r="A532" s="280"/>
      <c r="B532" s="781"/>
      <c r="C532" s="775"/>
      <c r="D532" s="792"/>
      <c r="E532" s="793"/>
      <c r="F532" s="792"/>
      <c r="G532" s="793"/>
      <c r="H532" s="792"/>
      <c r="I532" s="793"/>
      <c r="J532" s="792"/>
      <c r="K532" s="793"/>
      <c r="L532" s="792"/>
      <c r="M532" s="793"/>
      <c r="N532" s="794"/>
      <c r="O532" s="794"/>
      <c r="P532" s="794"/>
      <c r="Q532" s="795"/>
      <c r="R532" s="796" t="s">
        <v>161</v>
      </c>
      <c r="S532" s="797">
        <v>1239.52</v>
      </c>
    </row>
    <row r="533" spans="1:19" s="161" customFormat="1">
      <c r="A533" s="280"/>
      <c r="B533" s="781"/>
      <c r="C533" s="775"/>
      <c r="D533" s="792"/>
      <c r="E533" s="793"/>
      <c r="F533" s="796" t="s">
        <v>550</v>
      </c>
      <c r="G533" s="798" t="s">
        <v>153</v>
      </c>
      <c r="H533" s="796" t="s">
        <v>153</v>
      </c>
      <c r="I533" s="798" t="s">
        <v>159</v>
      </c>
      <c r="J533" s="796" t="s">
        <v>155</v>
      </c>
      <c r="K533" s="798" t="s">
        <v>160</v>
      </c>
      <c r="L533" s="796" t="s">
        <v>549</v>
      </c>
      <c r="M533" s="798" t="s">
        <v>549</v>
      </c>
      <c r="N533" s="794">
        <v>0</v>
      </c>
      <c r="O533" s="794">
        <v>0</v>
      </c>
      <c r="P533" s="794"/>
      <c r="Q533" s="795">
        <v>0</v>
      </c>
      <c r="R533" s="796"/>
      <c r="S533" s="797"/>
    </row>
    <row r="534" spans="1:19" s="161" customFormat="1">
      <c r="A534" s="280"/>
      <c r="B534" s="781"/>
      <c r="C534" s="775"/>
      <c r="D534" s="792"/>
      <c r="E534" s="793"/>
      <c r="F534" s="792"/>
      <c r="G534" s="793"/>
      <c r="H534" s="792"/>
      <c r="I534" s="793"/>
      <c r="J534" s="792"/>
      <c r="K534" s="793"/>
      <c r="L534" s="792"/>
      <c r="M534" s="793"/>
      <c r="N534" s="794"/>
      <c r="O534" s="794"/>
      <c r="P534" s="794"/>
      <c r="Q534" s="795"/>
      <c r="R534" s="796" t="s">
        <v>161</v>
      </c>
      <c r="S534" s="797">
        <v>0</v>
      </c>
    </row>
    <row r="535" spans="1:19" s="161" customFormat="1">
      <c r="A535" s="280"/>
      <c r="B535" s="781"/>
      <c r="C535" s="775"/>
      <c r="D535" s="792"/>
      <c r="E535" s="799" t="s">
        <v>551</v>
      </c>
      <c r="F535" s="800"/>
      <c r="G535" s="800"/>
      <c r="H535" s="800"/>
      <c r="I535" s="800"/>
      <c r="J535" s="800"/>
      <c r="K535" s="800"/>
      <c r="L535" s="800"/>
      <c r="M535" s="800"/>
      <c r="N535" s="801">
        <v>0.5</v>
      </c>
      <c r="O535" s="801">
        <v>0.5</v>
      </c>
      <c r="P535" s="801">
        <v>0.31</v>
      </c>
      <c r="Q535" s="802">
        <v>15.235000000000001</v>
      </c>
      <c r="R535" s="800"/>
      <c r="S535" s="803"/>
    </row>
    <row r="536" spans="1:19" s="161" customFormat="1">
      <c r="A536" s="280"/>
      <c r="B536" s="781"/>
      <c r="C536" s="775"/>
      <c r="D536" s="796" t="s">
        <v>176</v>
      </c>
      <c r="E536" s="792"/>
      <c r="F536" s="792"/>
      <c r="G536" s="792"/>
      <c r="H536" s="792"/>
      <c r="I536" s="792"/>
      <c r="J536" s="792"/>
      <c r="K536" s="792"/>
      <c r="L536" s="792"/>
      <c r="M536" s="792"/>
      <c r="N536" s="794">
        <v>2.2499999999999991</v>
      </c>
      <c r="O536" s="794">
        <v>1.9600000000000013</v>
      </c>
      <c r="P536" s="794"/>
      <c r="Q536" s="795">
        <v>15.235000000000001</v>
      </c>
      <c r="R536" s="792"/>
      <c r="S536" s="797"/>
    </row>
    <row r="537" spans="1:19" s="161" customFormat="1">
      <c r="A537" s="280"/>
      <c r="B537" s="781"/>
      <c r="C537" s="775"/>
      <c r="D537" s="796" t="s">
        <v>177</v>
      </c>
      <c r="E537" s="798" t="s">
        <v>1732</v>
      </c>
      <c r="F537" s="796" t="s">
        <v>1733</v>
      </c>
      <c r="G537" s="798" t="s">
        <v>179</v>
      </c>
      <c r="H537" s="796" t="s">
        <v>179</v>
      </c>
      <c r="I537" s="798" t="s">
        <v>159</v>
      </c>
      <c r="J537" s="796" t="s">
        <v>155</v>
      </c>
      <c r="K537" s="798" t="s">
        <v>160</v>
      </c>
      <c r="L537" s="796" t="s">
        <v>505</v>
      </c>
      <c r="M537" s="798" t="s">
        <v>543</v>
      </c>
      <c r="N537" s="794">
        <v>0</v>
      </c>
      <c r="O537" s="794">
        <v>0</v>
      </c>
      <c r="P537" s="794"/>
      <c r="Q537" s="795">
        <v>0</v>
      </c>
      <c r="R537" s="796"/>
      <c r="S537" s="797"/>
    </row>
    <row r="538" spans="1:19" s="161" customFormat="1">
      <c r="A538" s="280"/>
      <c r="B538" s="781"/>
      <c r="C538" s="775"/>
      <c r="D538" s="792"/>
      <c r="E538" s="799" t="s">
        <v>1734</v>
      </c>
      <c r="F538" s="800"/>
      <c r="G538" s="800"/>
      <c r="H538" s="800"/>
      <c r="I538" s="800"/>
      <c r="J538" s="800"/>
      <c r="K538" s="800"/>
      <c r="L538" s="800"/>
      <c r="M538" s="800"/>
      <c r="N538" s="801">
        <v>0</v>
      </c>
      <c r="O538" s="801">
        <v>0</v>
      </c>
      <c r="P538" s="801">
        <v>0</v>
      </c>
      <c r="Q538" s="802">
        <v>0</v>
      </c>
      <c r="R538" s="800"/>
      <c r="S538" s="803"/>
    </row>
    <row r="539" spans="1:19" s="161" customFormat="1">
      <c r="A539" s="280"/>
      <c r="B539" s="781"/>
      <c r="C539" s="775"/>
      <c r="D539" s="792"/>
      <c r="E539" s="798" t="s">
        <v>553</v>
      </c>
      <c r="F539" s="796" t="s">
        <v>178</v>
      </c>
      <c r="G539" s="798" t="s">
        <v>179</v>
      </c>
      <c r="H539" s="796" t="s">
        <v>179</v>
      </c>
      <c r="I539" s="798" t="s">
        <v>159</v>
      </c>
      <c r="J539" s="796" t="s">
        <v>155</v>
      </c>
      <c r="K539" s="798" t="s">
        <v>156</v>
      </c>
      <c r="L539" s="796" t="s">
        <v>266</v>
      </c>
      <c r="M539" s="798" t="s">
        <v>554</v>
      </c>
      <c r="N539" s="794">
        <v>1</v>
      </c>
      <c r="O539" s="794">
        <v>0.79999999999999993</v>
      </c>
      <c r="P539" s="794"/>
      <c r="Q539" s="795">
        <v>6104.5009999999993</v>
      </c>
      <c r="R539" s="796"/>
      <c r="S539" s="797"/>
    </row>
    <row r="540" spans="1:19" s="161" customFormat="1">
      <c r="A540" s="280"/>
      <c r="B540" s="781"/>
      <c r="C540" s="775"/>
      <c r="D540" s="792"/>
      <c r="E540" s="793"/>
      <c r="F540" s="796" t="s">
        <v>180</v>
      </c>
      <c r="G540" s="798" t="s">
        <v>179</v>
      </c>
      <c r="H540" s="796" t="s">
        <v>179</v>
      </c>
      <c r="I540" s="798" t="s">
        <v>159</v>
      </c>
      <c r="J540" s="796" t="s">
        <v>155</v>
      </c>
      <c r="K540" s="798" t="s">
        <v>156</v>
      </c>
      <c r="L540" s="796" t="s">
        <v>266</v>
      </c>
      <c r="M540" s="798" t="s">
        <v>554</v>
      </c>
      <c r="N540" s="794">
        <v>1</v>
      </c>
      <c r="O540" s="794">
        <v>0.79999999999999993</v>
      </c>
      <c r="P540" s="794"/>
      <c r="Q540" s="795">
        <v>0</v>
      </c>
      <c r="R540" s="796"/>
      <c r="S540" s="797"/>
    </row>
    <row r="541" spans="1:19" s="161" customFormat="1">
      <c r="A541" s="280"/>
      <c r="B541" s="781"/>
      <c r="C541" s="775"/>
      <c r="D541" s="792"/>
      <c r="E541" s="799" t="s">
        <v>555</v>
      </c>
      <c r="F541" s="800"/>
      <c r="G541" s="800"/>
      <c r="H541" s="800"/>
      <c r="I541" s="800"/>
      <c r="J541" s="800"/>
      <c r="K541" s="800"/>
      <c r="L541" s="800"/>
      <c r="M541" s="800"/>
      <c r="N541" s="801">
        <v>1.9999999999999991</v>
      </c>
      <c r="O541" s="801">
        <v>1.5999999999999999</v>
      </c>
      <c r="P541" s="801">
        <v>0.94799999999999995</v>
      </c>
      <c r="Q541" s="802">
        <v>6104.5009999999993</v>
      </c>
      <c r="R541" s="800"/>
      <c r="S541" s="803"/>
    </row>
    <row r="542" spans="1:19" s="161" customFormat="1">
      <c r="A542" s="280"/>
      <c r="B542" s="781"/>
      <c r="C542" s="775"/>
      <c r="D542" s="792"/>
      <c r="E542" s="798" t="s">
        <v>556</v>
      </c>
      <c r="F542" s="796" t="s">
        <v>178</v>
      </c>
      <c r="G542" s="798" t="s">
        <v>179</v>
      </c>
      <c r="H542" s="796" t="s">
        <v>179</v>
      </c>
      <c r="I542" s="798" t="s">
        <v>159</v>
      </c>
      <c r="J542" s="796" t="s">
        <v>155</v>
      </c>
      <c r="K542" s="798" t="s">
        <v>156</v>
      </c>
      <c r="L542" s="796" t="s">
        <v>549</v>
      </c>
      <c r="M542" s="798" t="s">
        <v>557</v>
      </c>
      <c r="N542" s="794">
        <v>0.39999999999999997</v>
      </c>
      <c r="O542" s="794">
        <v>0.39999999999999997</v>
      </c>
      <c r="P542" s="794"/>
      <c r="Q542" s="795">
        <v>3181.5419999999999</v>
      </c>
      <c r="R542" s="796"/>
      <c r="S542" s="797"/>
    </row>
    <row r="543" spans="1:19" s="161" customFormat="1">
      <c r="A543" s="280"/>
      <c r="B543" s="781"/>
      <c r="C543" s="775"/>
      <c r="D543" s="792"/>
      <c r="E543" s="793"/>
      <c r="F543" s="796" t="s">
        <v>180</v>
      </c>
      <c r="G543" s="798" t="s">
        <v>179</v>
      </c>
      <c r="H543" s="796" t="s">
        <v>179</v>
      </c>
      <c r="I543" s="798" t="s">
        <v>159</v>
      </c>
      <c r="J543" s="796" t="s">
        <v>155</v>
      </c>
      <c r="K543" s="798" t="s">
        <v>156</v>
      </c>
      <c r="L543" s="796" t="s">
        <v>549</v>
      </c>
      <c r="M543" s="798" t="s">
        <v>557</v>
      </c>
      <c r="N543" s="794">
        <v>0.39999999999999997</v>
      </c>
      <c r="O543" s="794">
        <v>0.39999999999999997</v>
      </c>
      <c r="P543" s="794"/>
      <c r="Q543" s="795">
        <v>3087.9829999999997</v>
      </c>
      <c r="R543" s="796"/>
      <c r="S543" s="797"/>
    </row>
    <row r="544" spans="1:19" s="161" customFormat="1">
      <c r="A544" s="280"/>
      <c r="B544" s="781"/>
      <c r="C544" s="775"/>
      <c r="D544" s="792"/>
      <c r="E544" s="799" t="s">
        <v>558</v>
      </c>
      <c r="F544" s="800"/>
      <c r="G544" s="800"/>
      <c r="H544" s="800"/>
      <c r="I544" s="800"/>
      <c r="J544" s="800"/>
      <c r="K544" s="800"/>
      <c r="L544" s="800"/>
      <c r="M544" s="800"/>
      <c r="N544" s="801">
        <v>0.79999999999999993</v>
      </c>
      <c r="O544" s="801">
        <v>0.79999999999999993</v>
      </c>
      <c r="P544" s="801">
        <v>1</v>
      </c>
      <c r="Q544" s="802">
        <v>6269.5249999999996</v>
      </c>
      <c r="R544" s="800"/>
      <c r="S544" s="803"/>
    </row>
    <row r="545" spans="1:254" s="161" customFormat="1">
      <c r="A545" s="280"/>
      <c r="B545" s="781"/>
      <c r="C545" s="775"/>
      <c r="D545" s="792"/>
      <c r="E545" s="798" t="s">
        <v>559</v>
      </c>
      <c r="F545" s="796" t="s">
        <v>178</v>
      </c>
      <c r="G545" s="798" t="s">
        <v>179</v>
      </c>
      <c r="H545" s="796" t="s">
        <v>179</v>
      </c>
      <c r="I545" s="798" t="s">
        <v>159</v>
      </c>
      <c r="J545" s="796" t="s">
        <v>155</v>
      </c>
      <c r="K545" s="798" t="s">
        <v>156</v>
      </c>
      <c r="L545" s="796" t="s">
        <v>549</v>
      </c>
      <c r="M545" s="798" t="s">
        <v>560</v>
      </c>
      <c r="N545" s="794">
        <v>0.33999999999999991</v>
      </c>
      <c r="O545" s="794">
        <v>0.33999999999999991</v>
      </c>
      <c r="P545" s="794"/>
      <c r="Q545" s="795">
        <v>1641.15</v>
      </c>
      <c r="R545" s="796"/>
      <c r="S545" s="797"/>
    </row>
    <row r="546" spans="1:254" s="161" customFormat="1">
      <c r="A546" s="280"/>
      <c r="B546" s="781"/>
      <c r="C546" s="775"/>
      <c r="D546" s="792"/>
      <c r="E546" s="793"/>
      <c r="F546" s="796" t="s">
        <v>180</v>
      </c>
      <c r="G546" s="798" t="s">
        <v>179</v>
      </c>
      <c r="H546" s="796" t="s">
        <v>179</v>
      </c>
      <c r="I546" s="798" t="s">
        <v>159</v>
      </c>
      <c r="J546" s="796" t="s">
        <v>155</v>
      </c>
      <c r="K546" s="798" t="s">
        <v>160</v>
      </c>
      <c r="L546" s="796" t="s">
        <v>549</v>
      </c>
      <c r="M546" s="798" t="s">
        <v>560</v>
      </c>
      <c r="N546" s="794">
        <v>0.39999999999999997</v>
      </c>
      <c r="O546" s="794">
        <v>0.39999999999999997</v>
      </c>
      <c r="P546" s="794"/>
      <c r="Q546" s="795">
        <v>0</v>
      </c>
      <c r="R546" s="796"/>
      <c r="S546" s="797"/>
    </row>
    <row r="547" spans="1:254" s="161" customFormat="1">
      <c r="A547" s="280"/>
      <c r="B547" s="781"/>
      <c r="C547" s="775"/>
      <c r="D547" s="792"/>
      <c r="E547" s="799" t="s">
        <v>561</v>
      </c>
      <c r="F547" s="800"/>
      <c r="G547" s="800"/>
      <c r="H547" s="800"/>
      <c r="I547" s="800"/>
      <c r="J547" s="800"/>
      <c r="K547" s="800"/>
      <c r="L547" s="800"/>
      <c r="M547" s="800"/>
      <c r="N547" s="801">
        <v>0.73999999999999988</v>
      </c>
      <c r="O547" s="801">
        <v>0.73999999999999988</v>
      </c>
      <c r="P547" s="801">
        <v>0.29499999999999998</v>
      </c>
      <c r="Q547" s="802">
        <v>1641.15</v>
      </c>
      <c r="R547" s="800"/>
      <c r="S547" s="803"/>
    </row>
    <row r="548" spans="1:254" s="161" customFormat="1">
      <c r="A548" s="280"/>
      <c r="B548" s="781"/>
      <c r="C548" s="775"/>
      <c r="D548" s="792"/>
      <c r="E548" s="798" t="s">
        <v>1857</v>
      </c>
      <c r="F548" s="796" t="s">
        <v>178</v>
      </c>
      <c r="G548" s="798" t="s">
        <v>179</v>
      </c>
      <c r="H548" s="796" t="s">
        <v>179</v>
      </c>
      <c r="I548" s="798" t="s">
        <v>159</v>
      </c>
      <c r="J548" s="796" t="s">
        <v>155</v>
      </c>
      <c r="K548" s="798" t="s">
        <v>156</v>
      </c>
      <c r="L548" s="796" t="s">
        <v>266</v>
      </c>
      <c r="M548" s="798" t="s">
        <v>552</v>
      </c>
      <c r="N548" s="794">
        <v>0.5</v>
      </c>
      <c r="O548" s="794">
        <v>0.4499999999999999</v>
      </c>
      <c r="P548" s="794"/>
      <c r="Q548" s="795">
        <v>3644.0479999999998</v>
      </c>
      <c r="R548" s="796"/>
      <c r="S548" s="797"/>
    </row>
    <row r="549" spans="1:254" s="161" customFormat="1">
      <c r="A549" s="280"/>
      <c r="B549" s="781"/>
      <c r="C549" s="775"/>
      <c r="D549" s="792"/>
      <c r="E549" s="793"/>
      <c r="F549" s="796" t="s">
        <v>180</v>
      </c>
      <c r="G549" s="798" t="s">
        <v>179</v>
      </c>
      <c r="H549" s="796" t="s">
        <v>179</v>
      </c>
      <c r="I549" s="798" t="s">
        <v>159</v>
      </c>
      <c r="J549" s="796" t="s">
        <v>155</v>
      </c>
      <c r="K549" s="798" t="s">
        <v>156</v>
      </c>
      <c r="L549" s="796" t="s">
        <v>266</v>
      </c>
      <c r="M549" s="798" t="s">
        <v>552</v>
      </c>
      <c r="N549" s="794">
        <v>0.5</v>
      </c>
      <c r="O549" s="794">
        <v>0.4499999999999999</v>
      </c>
      <c r="P549" s="794"/>
      <c r="Q549" s="795">
        <v>4181.5550000000003</v>
      </c>
      <c r="R549" s="796"/>
      <c r="S549" s="797"/>
    </row>
    <row r="550" spans="1:254" s="161" customFormat="1">
      <c r="A550" s="280"/>
      <c r="B550" s="781"/>
      <c r="C550" s="775"/>
      <c r="D550" s="792"/>
      <c r="E550" s="799" t="s">
        <v>1858</v>
      </c>
      <c r="F550" s="800"/>
      <c r="G550" s="800"/>
      <c r="H550" s="800"/>
      <c r="I550" s="800"/>
      <c r="J550" s="800"/>
      <c r="K550" s="800"/>
      <c r="L550" s="800"/>
      <c r="M550" s="800"/>
      <c r="N550" s="801">
        <v>0.99999999999999956</v>
      </c>
      <c r="O550" s="801">
        <v>0.89999999999999969</v>
      </c>
      <c r="P550" s="801">
        <v>0.9</v>
      </c>
      <c r="Q550" s="802">
        <v>7825.6029999999992</v>
      </c>
      <c r="R550" s="800"/>
      <c r="S550" s="803"/>
    </row>
    <row r="551" spans="1:254" s="161" customFormat="1">
      <c r="A551" s="280"/>
      <c r="B551" s="781"/>
      <c r="C551" s="785"/>
      <c r="D551" s="796" t="s">
        <v>189</v>
      </c>
      <c r="E551" s="792"/>
      <c r="F551" s="792"/>
      <c r="G551" s="792"/>
      <c r="H551" s="792"/>
      <c r="I551" s="792"/>
      <c r="J551" s="792"/>
      <c r="K551" s="792"/>
      <c r="L551" s="792"/>
      <c r="M551" s="792"/>
      <c r="N551" s="794">
        <v>4.5399999999999965</v>
      </c>
      <c r="O551" s="794">
        <v>4.0399999999999991</v>
      </c>
      <c r="P551" s="794"/>
      <c r="Q551" s="795">
        <v>21840.77900000001</v>
      </c>
      <c r="R551" s="792"/>
      <c r="S551" s="797"/>
    </row>
    <row r="552" spans="1:254" s="161" customFormat="1">
      <c r="A552" s="280"/>
      <c r="B552" s="781"/>
      <c r="C552" s="786" t="s">
        <v>2099</v>
      </c>
      <c r="D552" s="800"/>
      <c r="E552" s="800"/>
      <c r="F552" s="800"/>
      <c r="G552" s="800"/>
      <c r="H552" s="800"/>
      <c r="I552" s="800"/>
      <c r="J552" s="800"/>
      <c r="K552" s="800"/>
      <c r="L552" s="800"/>
      <c r="M552" s="800"/>
      <c r="N552" s="801">
        <v>6.7900000000000036</v>
      </c>
      <c r="O552" s="801">
        <v>5.9999999999999938</v>
      </c>
      <c r="P552" s="801"/>
      <c r="Q552" s="802">
        <v>21856.01400000001</v>
      </c>
      <c r="R552" s="800"/>
      <c r="S552" s="803"/>
    </row>
    <row r="553" spans="1:254" s="161" customFormat="1">
      <c r="A553" s="280"/>
      <c r="B553" s="781"/>
      <c r="C553" s="776" t="s">
        <v>2072</v>
      </c>
      <c r="D553" s="796" t="s">
        <v>177</v>
      </c>
      <c r="E553" s="798" t="s">
        <v>517</v>
      </c>
      <c r="F553" s="796" t="s">
        <v>192</v>
      </c>
      <c r="G553" s="798" t="s">
        <v>179</v>
      </c>
      <c r="H553" s="796" t="s">
        <v>179</v>
      </c>
      <c r="I553" s="798" t="s">
        <v>159</v>
      </c>
      <c r="J553" s="796" t="s">
        <v>155</v>
      </c>
      <c r="K553" s="798" t="s">
        <v>156</v>
      </c>
      <c r="L553" s="796" t="s">
        <v>501</v>
      </c>
      <c r="M553" s="798" t="s">
        <v>518</v>
      </c>
      <c r="N553" s="794">
        <v>7.0000000000000007E-2</v>
      </c>
      <c r="O553" s="794">
        <v>7.0000000000000007E-2</v>
      </c>
      <c r="P553" s="794"/>
      <c r="Q553" s="795">
        <v>408.02099999999996</v>
      </c>
      <c r="R553" s="796"/>
      <c r="S553" s="797"/>
    </row>
    <row r="554" spans="1:254" s="161" customFormat="1">
      <c r="A554" s="280"/>
      <c r="B554" s="781"/>
      <c r="C554" s="775"/>
      <c r="D554" s="792"/>
      <c r="E554" s="793"/>
      <c r="F554" s="796" t="s">
        <v>193</v>
      </c>
      <c r="G554" s="798" t="s">
        <v>179</v>
      </c>
      <c r="H554" s="796" t="s">
        <v>179</v>
      </c>
      <c r="I554" s="798" t="s">
        <v>159</v>
      </c>
      <c r="J554" s="796" t="s">
        <v>155</v>
      </c>
      <c r="K554" s="798" t="s">
        <v>156</v>
      </c>
      <c r="L554" s="796" t="s">
        <v>501</v>
      </c>
      <c r="M554" s="798" t="s">
        <v>518</v>
      </c>
      <c r="N554" s="794">
        <v>7.4999999999999997E-2</v>
      </c>
      <c r="O554" s="794">
        <v>7.4999999999999997E-2</v>
      </c>
      <c r="P554" s="794"/>
      <c r="Q554" s="795">
        <v>606.00200000000007</v>
      </c>
      <c r="R554" s="796"/>
      <c r="S554" s="797"/>
    </row>
    <row r="555" spans="1:254" s="161" customFormat="1">
      <c r="A555" s="280"/>
      <c r="B555" s="781"/>
      <c r="C555" s="775"/>
      <c r="D555" s="792"/>
      <c r="E555" s="799" t="s">
        <v>519</v>
      </c>
      <c r="F555" s="800"/>
      <c r="G555" s="800"/>
      <c r="H555" s="800"/>
      <c r="I555" s="800"/>
      <c r="J555" s="800"/>
      <c r="K555" s="800"/>
      <c r="L555" s="800"/>
      <c r="M555" s="800"/>
      <c r="N555" s="801">
        <v>0.14500000000000007</v>
      </c>
      <c r="O555" s="801">
        <v>0.14500000000000007</v>
      </c>
      <c r="P555" s="801">
        <v>0.14099999999999999</v>
      </c>
      <c r="Q555" s="802">
        <v>1014.023</v>
      </c>
      <c r="R555" s="800"/>
      <c r="S555" s="803"/>
    </row>
    <row r="556" spans="1:254" s="161" customFormat="1">
      <c r="A556" s="280"/>
      <c r="B556" s="781"/>
      <c r="C556" s="775"/>
      <c r="D556" s="792"/>
      <c r="E556" s="798" t="s">
        <v>522</v>
      </c>
      <c r="F556" s="796" t="s">
        <v>225</v>
      </c>
      <c r="G556" s="798" t="s">
        <v>179</v>
      </c>
      <c r="H556" s="796" t="s">
        <v>179</v>
      </c>
      <c r="I556" s="798" t="s">
        <v>159</v>
      </c>
      <c r="J556" s="796" t="s">
        <v>155</v>
      </c>
      <c r="K556" s="798" t="s">
        <v>156</v>
      </c>
      <c r="L556" s="796" t="s">
        <v>523</v>
      </c>
      <c r="M556" s="798" t="s">
        <v>523</v>
      </c>
      <c r="N556" s="794">
        <v>0.25999999999999995</v>
      </c>
      <c r="O556" s="794">
        <v>0.25999999999999995</v>
      </c>
      <c r="P556" s="794"/>
      <c r="Q556" s="795">
        <v>1415.3939999999998</v>
      </c>
      <c r="R556" s="796"/>
      <c r="S556" s="797"/>
    </row>
    <row r="557" spans="1:254" s="161" customFormat="1">
      <c r="A557" s="280"/>
      <c r="B557" s="781"/>
      <c r="C557" s="775"/>
      <c r="D557" s="792"/>
      <c r="E557" s="793"/>
      <c r="F557" s="796" t="s">
        <v>228</v>
      </c>
      <c r="G557" s="798" t="s">
        <v>179</v>
      </c>
      <c r="H557" s="796" t="s">
        <v>179</v>
      </c>
      <c r="I557" s="798" t="s">
        <v>159</v>
      </c>
      <c r="J557" s="796" t="s">
        <v>155</v>
      </c>
      <c r="K557" s="798" t="s">
        <v>156</v>
      </c>
      <c r="L557" s="796" t="s">
        <v>523</v>
      </c>
      <c r="M557" s="798" t="s">
        <v>523</v>
      </c>
      <c r="N557" s="794">
        <v>0</v>
      </c>
      <c r="O557" s="794">
        <v>0</v>
      </c>
      <c r="P557" s="794"/>
      <c r="Q557" s="795">
        <v>475.02299999999997</v>
      </c>
      <c r="R557" s="796"/>
      <c r="S557" s="797"/>
    </row>
    <row r="558" spans="1:254" s="161" customFormat="1">
      <c r="A558" s="280"/>
      <c r="B558" s="781"/>
      <c r="C558" s="775"/>
      <c r="D558" s="792"/>
      <c r="E558" s="799" t="s">
        <v>524</v>
      </c>
      <c r="F558" s="800"/>
      <c r="G558" s="800"/>
      <c r="H558" s="800"/>
      <c r="I558" s="800"/>
      <c r="J558" s="800"/>
      <c r="K558" s="800"/>
      <c r="L558" s="800"/>
      <c r="M558" s="800"/>
      <c r="N558" s="801">
        <v>0.25999999999999995</v>
      </c>
      <c r="O558" s="801">
        <v>0.25999999999999995</v>
      </c>
      <c r="P558" s="801">
        <v>0.51300000000000001</v>
      </c>
      <c r="Q558" s="802">
        <v>1890.4169999999997</v>
      </c>
      <c r="R558" s="800"/>
      <c r="S558" s="803"/>
    </row>
    <row r="559" spans="1:254" s="161" customFormat="1" ht="14.25">
      <c r="A559" s="281"/>
      <c r="B559" s="781"/>
      <c r="C559" s="775"/>
      <c r="D559" s="792"/>
      <c r="E559" s="798" t="s">
        <v>525</v>
      </c>
      <c r="F559" s="796" t="s">
        <v>225</v>
      </c>
      <c r="G559" s="798" t="s">
        <v>179</v>
      </c>
      <c r="H559" s="796" t="s">
        <v>179</v>
      </c>
      <c r="I559" s="798" t="s">
        <v>159</v>
      </c>
      <c r="J559" s="796" t="s">
        <v>155</v>
      </c>
      <c r="K559" s="798" t="s">
        <v>156</v>
      </c>
      <c r="L559" s="796" t="s">
        <v>279</v>
      </c>
      <c r="M559" s="798" t="s">
        <v>526</v>
      </c>
      <c r="N559" s="794">
        <v>0.33000000000000007</v>
      </c>
      <c r="O559" s="794">
        <v>0.33000000000000007</v>
      </c>
      <c r="P559" s="794"/>
      <c r="Q559" s="795">
        <v>1808.521</v>
      </c>
      <c r="R559" s="796"/>
      <c r="S559" s="797"/>
      <c r="T559" s="234"/>
      <c r="U559" s="234"/>
      <c r="V559" s="234"/>
      <c r="W559" s="234"/>
      <c r="X559" s="234"/>
      <c r="Y559" s="234"/>
      <c r="Z559" s="234"/>
      <c r="AA559" s="234"/>
      <c r="AB559" s="234"/>
      <c r="AC559" s="234"/>
      <c r="AD559" s="234"/>
      <c r="AE559" s="234"/>
      <c r="AF559" s="234"/>
      <c r="AG559" s="234"/>
      <c r="AH559" s="234"/>
      <c r="AI559" s="234"/>
      <c r="AJ559" s="234"/>
      <c r="AK559" s="234"/>
      <c r="AL559" s="234"/>
      <c r="AM559" s="234"/>
      <c r="AN559" s="234"/>
      <c r="AO559" s="234"/>
      <c r="AP559" s="234"/>
      <c r="AQ559" s="234"/>
      <c r="AR559" s="234"/>
      <c r="AS559" s="234"/>
      <c r="AT559" s="234"/>
      <c r="AU559" s="234"/>
      <c r="AV559" s="234"/>
      <c r="AW559" s="234"/>
      <c r="AX559" s="234"/>
      <c r="AY559" s="234"/>
      <c r="AZ559" s="234"/>
      <c r="BA559" s="234"/>
      <c r="BB559" s="234"/>
      <c r="BC559" s="234"/>
      <c r="BD559" s="234"/>
      <c r="BE559" s="234"/>
      <c r="BF559" s="234"/>
      <c r="BG559" s="234"/>
      <c r="BH559" s="234"/>
      <c r="BI559" s="234"/>
      <c r="BJ559" s="234"/>
      <c r="BK559" s="234"/>
      <c r="BL559" s="234"/>
      <c r="BM559" s="234"/>
      <c r="BN559" s="234"/>
      <c r="BO559" s="234"/>
      <c r="BP559" s="234"/>
      <c r="BQ559" s="234"/>
      <c r="BR559" s="234"/>
      <c r="BS559" s="234"/>
      <c r="BT559" s="234"/>
      <c r="BU559" s="234"/>
      <c r="BV559" s="234"/>
      <c r="BW559" s="234"/>
      <c r="BX559" s="234"/>
      <c r="BY559" s="234"/>
      <c r="BZ559" s="234"/>
      <c r="CA559" s="234"/>
      <c r="CB559" s="234"/>
      <c r="CC559" s="234"/>
      <c r="CD559" s="234"/>
      <c r="CE559" s="234"/>
      <c r="CF559" s="234"/>
      <c r="CG559" s="234"/>
      <c r="CH559" s="234"/>
      <c r="CI559" s="234"/>
      <c r="CJ559" s="234"/>
      <c r="CK559" s="234"/>
      <c r="CL559" s="234"/>
      <c r="CM559" s="234"/>
      <c r="CN559" s="234"/>
      <c r="CO559" s="234"/>
      <c r="CP559" s="234"/>
      <c r="CQ559" s="234"/>
      <c r="CR559" s="234"/>
      <c r="CS559" s="234"/>
      <c r="CT559" s="234"/>
      <c r="CU559" s="234"/>
      <c r="CV559" s="234"/>
      <c r="CW559" s="234"/>
      <c r="CX559" s="234"/>
      <c r="CY559" s="234"/>
      <c r="CZ559" s="234"/>
      <c r="DA559" s="234"/>
      <c r="DB559" s="234"/>
      <c r="DC559" s="234"/>
      <c r="DD559" s="234"/>
      <c r="DE559" s="234"/>
      <c r="DF559" s="234"/>
      <c r="DG559" s="234"/>
      <c r="DH559" s="234"/>
      <c r="DI559" s="234"/>
      <c r="DJ559" s="234"/>
      <c r="DK559" s="234"/>
      <c r="DL559" s="234"/>
      <c r="DM559" s="234"/>
      <c r="DN559" s="234"/>
      <c r="DO559" s="234"/>
      <c r="DP559" s="234"/>
      <c r="DQ559" s="234"/>
      <c r="DR559" s="234"/>
      <c r="DS559" s="234"/>
      <c r="DT559" s="234"/>
      <c r="DU559" s="234"/>
      <c r="DV559" s="234"/>
      <c r="DW559" s="234"/>
      <c r="DX559" s="234"/>
      <c r="DY559" s="234"/>
      <c r="DZ559" s="234"/>
      <c r="EA559" s="234"/>
      <c r="EB559" s="234"/>
      <c r="EC559" s="234"/>
      <c r="ED559" s="234"/>
      <c r="EE559" s="234"/>
      <c r="EF559" s="234"/>
      <c r="EG559" s="234"/>
      <c r="EH559" s="234"/>
      <c r="EI559" s="234"/>
      <c r="EJ559" s="234"/>
      <c r="EK559" s="234"/>
      <c r="EL559" s="234"/>
      <c r="EM559" s="234"/>
      <c r="EN559" s="234"/>
      <c r="EO559" s="234"/>
      <c r="EP559" s="234"/>
      <c r="EQ559" s="234"/>
      <c r="ER559" s="234"/>
      <c r="ES559" s="234"/>
      <c r="ET559" s="234"/>
      <c r="EU559" s="234"/>
      <c r="EV559" s="234"/>
      <c r="EW559" s="234"/>
      <c r="EX559" s="234"/>
      <c r="EY559" s="234"/>
      <c r="EZ559" s="234"/>
      <c r="FA559" s="234"/>
      <c r="FB559" s="234"/>
      <c r="FC559" s="234"/>
      <c r="FD559" s="234"/>
      <c r="FE559" s="234"/>
      <c r="FF559" s="234"/>
      <c r="FG559" s="234"/>
      <c r="FH559" s="234"/>
      <c r="FI559" s="234"/>
      <c r="FJ559" s="234"/>
      <c r="FK559" s="234"/>
      <c r="FL559" s="234"/>
      <c r="FM559" s="234"/>
      <c r="FN559" s="234"/>
      <c r="FO559" s="234"/>
      <c r="FP559" s="234"/>
      <c r="FQ559" s="234"/>
      <c r="FR559" s="234"/>
      <c r="FS559" s="234"/>
      <c r="FT559" s="234"/>
      <c r="FU559" s="234"/>
      <c r="FV559" s="234"/>
      <c r="FW559" s="234"/>
      <c r="FX559" s="234"/>
      <c r="FY559" s="234"/>
      <c r="FZ559" s="234"/>
      <c r="GA559" s="234"/>
      <c r="GB559" s="234"/>
      <c r="GC559" s="234"/>
      <c r="GD559" s="234"/>
      <c r="GE559" s="234"/>
      <c r="GF559" s="234"/>
      <c r="GG559" s="234"/>
      <c r="GH559" s="234"/>
      <c r="GI559" s="234"/>
      <c r="GJ559" s="234"/>
      <c r="GK559" s="234"/>
      <c r="GL559" s="234"/>
      <c r="GM559" s="234"/>
      <c r="GN559" s="234"/>
      <c r="GO559" s="234"/>
      <c r="GP559" s="234"/>
      <c r="GQ559" s="234"/>
      <c r="GR559" s="234"/>
      <c r="GS559" s="234"/>
      <c r="GT559" s="234"/>
      <c r="GU559" s="234"/>
      <c r="GV559" s="234"/>
      <c r="GW559" s="234"/>
      <c r="GX559" s="234"/>
      <c r="GY559" s="234"/>
      <c r="GZ559" s="234"/>
      <c r="HA559" s="234"/>
      <c r="HB559" s="234"/>
      <c r="HC559" s="234"/>
      <c r="HD559" s="234"/>
      <c r="HE559" s="234"/>
      <c r="HF559" s="234"/>
      <c r="HG559" s="234"/>
      <c r="HH559" s="234"/>
      <c r="HI559" s="234"/>
      <c r="HJ559" s="234"/>
      <c r="HK559" s="234"/>
      <c r="HL559" s="234"/>
      <c r="HM559" s="234"/>
      <c r="HN559" s="234"/>
      <c r="HO559" s="234"/>
      <c r="HP559" s="234"/>
      <c r="HQ559" s="234"/>
      <c r="HR559" s="234"/>
      <c r="HS559" s="234"/>
      <c r="HT559" s="234"/>
      <c r="HU559" s="234"/>
      <c r="HV559" s="234"/>
      <c r="HW559" s="234"/>
      <c r="HX559" s="234"/>
      <c r="HY559" s="234"/>
      <c r="HZ559" s="234"/>
      <c r="IA559" s="234"/>
      <c r="IB559" s="234"/>
      <c r="IC559" s="234"/>
      <c r="ID559" s="234"/>
      <c r="IE559" s="234"/>
      <c r="IF559" s="234"/>
      <c r="IG559" s="234"/>
      <c r="IH559" s="234"/>
      <c r="II559" s="234"/>
      <c r="IJ559" s="234"/>
      <c r="IK559" s="234"/>
      <c r="IL559" s="234"/>
      <c r="IM559" s="234"/>
      <c r="IN559" s="234"/>
      <c r="IO559" s="234"/>
      <c r="IP559" s="234"/>
      <c r="IQ559" s="234"/>
      <c r="IR559" s="234"/>
      <c r="IS559" s="234"/>
      <c r="IT559" s="234"/>
    </row>
    <row r="560" spans="1:254" s="161" customFormat="1">
      <c r="A560" s="280"/>
      <c r="B560" s="781"/>
      <c r="C560" s="775"/>
      <c r="D560" s="792"/>
      <c r="E560" s="799" t="s">
        <v>527</v>
      </c>
      <c r="F560" s="800"/>
      <c r="G560" s="800"/>
      <c r="H560" s="800"/>
      <c r="I560" s="800"/>
      <c r="J560" s="800"/>
      <c r="K560" s="800"/>
      <c r="L560" s="800"/>
      <c r="M560" s="800"/>
      <c r="N560" s="801">
        <v>0.33000000000000007</v>
      </c>
      <c r="O560" s="801">
        <v>0.33000000000000007</v>
      </c>
      <c r="P560" s="801">
        <v>0.31900000000000001</v>
      </c>
      <c r="Q560" s="802">
        <v>1808.521</v>
      </c>
      <c r="R560" s="800"/>
      <c r="S560" s="803"/>
    </row>
    <row r="561" spans="1:19" s="161" customFormat="1">
      <c r="A561" s="280"/>
      <c r="B561" s="781"/>
      <c r="C561" s="775"/>
      <c r="D561" s="792"/>
      <c r="E561" s="798" t="s">
        <v>528</v>
      </c>
      <c r="F561" s="796" t="s">
        <v>250</v>
      </c>
      <c r="G561" s="798" t="s">
        <v>179</v>
      </c>
      <c r="H561" s="796" t="s">
        <v>179</v>
      </c>
      <c r="I561" s="798" t="s">
        <v>159</v>
      </c>
      <c r="J561" s="796" t="s">
        <v>155</v>
      </c>
      <c r="K561" s="798" t="s">
        <v>156</v>
      </c>
      <c r="L561" s="796" t="s">
        <v>520</v>
      </c>
      <c r="M561" s="798" t="s">
        <v>520</v>
      </c>
      <c r="N561" s="794">
        <v>0.28999999999999998</v>
      </c>
      <c r="O561" s="794">
        <v>0.28999999999999998</v>
      </c>
      <c r="P561" s="794"/>
      <c r="Q561" s="795">
        <v>558.27100000000007</v>
      </c>
      <c r="R561" s="796"/>
      <c r="S561" s="797"/>
    </row>
    <row r="562" spans="1:19" s="161" customFormat="1">
      <c r="A562" s="280"/>
      <c r="B562" s="781"/>
      <c r="C562" s="775"/>
      <c r="D562" s="792"/>
      <c r="E562" s="793"/>
      <c r="F562" s="796" t="s">
        <v>252</v>
      </c>
      <c r="G562" s="798" t="s">
        <v>179</v>
      </c>
      <c r="H562" s="796" t="s">
        <v>179</v>
      </c>
      <c r="I562" s="798" t="s">
        <v>159</v>
      </c>
      <c r="J562" s="796" t="s">
        <v>155</v>
      </c>
      <c r="K562" s="798" t="s">
        <v>156</v>
      </c>
      <c r="L562" s="796" t="s">
        <v>520</v>
      </c>
      <c r="M562" s="798" t="s">
        <v>520</v>
      </c>
      <c r="N562" s="794">
        <v>0.29000000000000004</v>
      </c>
      <c r="O562" s="794">
        <v>0.29000000000000004</v>
      </c>
      <c r="P562" s="794"/>
      <c r="Q562" s="795">
        <v>1633.4879999999998</v>
      </c>
      <c r="R562" s="796"/>
      <c r="S562" s="797"/>
    </row>
    <row r="563" spans="1:19" s="161" customFormat="1">
      <c r="A563" s="280"/>
      <c r="B563" s="781"/>
      <c r="C563" s="775"/>
      <c r="D563" s="792"/>
      <c r="E563" s="799" t="s">
        <v>529</v>
      </c>
      <c r="F563" s="800"/>
      <c r="G563" s="800"/>
      <c r="H563" s="800"/>
      <c r="I563" s="800"/>
      <c r="J563" s="800"/>
      <c r="K563" s="800"/>
      <c r="L563" s="800"/>
      <c r="M563" s="800"/>
      <c r="N563" s="801">
        <v>0.58000000000000018</v>
      </c>
      <c r="O563" s="801">
        <v>0.58000000000000018</v>
      </c>
      <c r="P563" s="801">
        <v>0.57499999999999996</v>
      </c>
      <c r="Q563" s="802">
        <v>2191.759</v>
      </c>
      <c r="R563" s="800"/>
      <c r="S563" s="803"/>
    </row>
    <row r="564" spans="1:19" s="161" customFormat="1">
      <c r="A564" s="280"/>
      <c r="B564" s="781"/>
      <c r="C564" s="775"/>
      <c r="D564" s="792"/>
      <c r="E564" s="798" t="s">
        <v>1853</v>
      </c>
      <c r="F564" s="796" t="s">
        <v>252</v>
      </c>
      <c r="G564" s="798" t="s">
        <v>179</v>
      </c>
      <c r="H564" s="796" t="s">
        <v>179</v>
      </c>
      <c r="I564" s="798" t="s">
        <v>159</v>
      </c>
      <c r="J564" s="796" t="s">
        <v>155</v>
      </c>
      <c r="K564" s="798" t="s">
        <v>156</v>
      </c>
      <c r="L564" s="796" t="s">
        <v>4</v>
      </c>
      <c r="M564" s="798" t="s">
        <v>4</v>
      </c>
      <c r="N564" s="794">
        <v>0.30999999999999989</v>
      </c>
      <c r="O564" s="794">
        <v>0.26</v>
      </c>
      <c r="P564" s="794"/>
      <c r="Q564" s="795">
        <v>1773.654</v>
      </c>
      <c r="R564" s="796"/>
      <c r="S564" s="797"/>
    </row>
    <row r="565" spans="1:19" s="161" customFormat="1">
      <c r="A565" s="280"/>
      <c r="B565" s="781"/>
      <c r="C565" s="775"/>
      <c r="D565" s="792"/>
      <c r="E565" s="799" t="s">
        <v>1854</v>
      </c>
      <c r="F565" s="800"/>
      <c r="G565" s="800"/>
      <c r="H565" s="800"/>
      <c r="I565" s="800"/>
      <c r="J565" s="800"/>
      <c r="K565" s="800"/>
      <c r="L565" s="800"/>
      <c r="M565" s="800"/>
      <c r="N565" s="801">
        <v>0.30999999999999989</v>
      </c>
      <c r="O565" s="801">
        <v>0.26</v>
      </c>
      <c r="P565" s="801">
        <v>0.26200000000000001</v>
      </c>
      <c r="Q565" s="802">
        <v>1773.654</v>
      </c>
      <c r="R565" s="800"/>
      <c r="S565" s="803"/>
    </row>
    <row r="566" spans="1:19" s="161" customFormat="1">
      <c r="A566" s="280"/>
      <c r="B566" s="781"/>
      <c r="C566" s="775"/>
      <c r="D566" s="792"/>
      <c r="E566" s="798" t="s">
        <v>1855</v>
      </c>
      <c r="F566" s="796" t="s">
        <v>225</v>
      </c>
      <c r="G566" s="798" t="s">
        <v>179</v>
      </c>
      <c r="H566" s="796" t="s">
        <v>179</v>
      </c>
      <c r="I566" s="798" t="s">
        <v>159</v>
      </c>
      <c r="J566" s="796" t="s">
        <v>155</v>
      </c>
      <c r="K566" s="798" t="s">
        <v>156</v>
      </c>
      <c r="L566" s="796" t="s">
        <v>520</v>
      </c>
      <c r="M566" s="798" t="s">
        <v>521</v>
      </c>
      <c r="N566" s="794">
        <v>0.55000000000000004</v>
      </c>
      <c r="O566" s="794">
        <v>0.52</v>
      </c>
      <c r="P566" s="794"/>
      <c r="Q566" s="795">
        <v>2776.453</v>
      </c>
      <c r="R566" s="796"/>
      <c r="S566" s="797"/>
    </row>
    <row r="567" spans="1:19" s="161" customFormat="1">
      <c r="A567" s="280"/>
      <c r="B567" s="781"/>
      <c r="C567" s="775"/>
      <c r="D567" s="792"/>
      <c r="E567" s="793"/>
      <c r="F567" s="796" t="s">
        <v>228</v>
      </c>
      <c r="G567" s="798" t="s">
        <v>179</v>
      </c>
      <c r="H567" s="796" t="s">
        <v>179</v>
      </c>
      <c r="I567" s="798" t="s">
        <v>159</v>
      </c>
      <c r="J567" s="796" t="s">
        <v>155</v>
      </c>
      <c r="K567" s="798" t="s">
        <v>156</v>
      </c>
      <c r="L567" s="796" t="s">
        <v>520</v>
      </c>
      <c r="M567" s="798" t="s">
        <v>521</v>
      </c>
      <c r="N567" s="794">
        <v>0.55000000000000004</v>
      </c>
      <c r="O567" s="794">
        <v>0.52</v>
      </c>
      <c r="P567" s="794"/>
      <c r="Q567" s="795">
        <v>3714.8980000000001</v>
      </c>
      <c r="R567" s="796"/>
      <c r="S567" s="797"/>
    </row>
    <row r="568" spans="1:19" s="161" customFormat="1">
      <c r="A568" s="280"/>
      <c r="B568" s="781"/>
      <c r="C568" s="775"/>
      <c r="D568" s="792"/>
      <c r="E568" s="793"/>
      <c r="F568" s="796" t="s">
        <v>229</v>
      </c>
      <c r="G568" s="798" t="s">
        <v>179</v>
      </c>
      <c r="H568" s="796" t="s">
        <v>179</v>
      </c>
      <c r="I568" s="798" t="s">
        <v>159</v>
      </c>
      <c r="J568" s="796" t="s">
        <v>155</v>
      </c>
      <c r="K568" s="798" t="s">
        <v>156</v>
      </c>
      <c r="L568" s="796" t="s">
        <v>520</v>
      </c>
      <c r="M568" s="798" t="s">
        <v>521</v>
      </c>
      <c r="N568" s="794">
        <v>0.54999999999999993</v>
      </c>
      <c r="O568" s="794">
        <v>0.51999999999999991</v>
      </c>
      <c r="P568" s="794"/>
      <c r="Q568" s="795">
        <v>3435.4870000000001</v>
      </c>
      <c r="R568" s="796"/>
      <c r="S568" s="797"/>
    </row>
    <row r="569" spans="1:19" s="161" customFormat="1">
      <c r="A569" s="280"/>
      <c r="B569" s="781"/>
      <c r="C569" s="775"/>
      <c r="D569" s="792"/>
      <c r="E569" s="799" t="s">
        <v>1856</v>
      </c>
      <c r="F569" s="800"/>
      <c r="G569" s="800"/>
      <c r="H569" s="800"/>
      <c r="I569" s="800"/>
      <c r="J569" s="800"/>
      <c r="K569" s="800"/>
      <c r="L569" s="800"/>
      <c r="M569" s="800"/>
      <c r="N569" s="801">
        <v>1.6500000000000012</v>
      </c>
      <c r="O569" s="801">
        <v>1.5600000000000009</v>
      </c>
      <c r="P569" s="801">
        <v>1.47</v>
      </c>
      <c r="Q569" s="802">
        <v>9926.8379999999997</v>
      </c>
      <c r="R569" s="800"/>
      <c r="S569" s="803"/>
    </row>
    <row r="570" spans="1:19" s="161" customFormat="1">
      <c r="A570" s="280"/>
      <c r="B570" s="781"/>
      <c r="C570" s="785"/>
      <c r="D570" s="796" t="s">
        <v>189</v>
      </c>
      <c r="E570" s="792"/>
      <c r="F570" s="792"/>
      <c r="G570" s="792"/>
      <c r="H570" s="792"/>
      <c r="I570" s="792"/>
      <c r="J570" s="792"/>
      <c r="K570" s="792"/>
      <c r="L570" s="792"/>
      <c r="M570" s="792"/>
      <c r="N570" s="794">
        <v>3.274999999999999</v>
      </c>
      <c r="O570" s="794">
        <v>3.1350000000000033</v>
      </c>
      <c r="P570" s="794"/>
      <c r="Q570" s="795">
        <v>18605.212000000003</v>
      </c>
      <c r="R570" s="792"/>
      <c r="S570" s="797"/>
    </row>
    <row r="571" spans="1:19" s="161" customFormat="1">
      <c r="A571" s="280"/>
      <c r="B571" s="781"/>
      <c r="C571" s="786" t="s">
        <v>2073</v>
      </c>
      <c r="D571" s="800"/>
      <c r="E571" s="800"/>
      <c r="F571" s="800"/>
      <c r="G571" s="800"/>
      <c r="H571" s="800"/>
      <c r="I571" s="800"/>
      <c r="J571" s="800"/>
      <c r="K571" s="800"/>
      <c r="L571" s="800"/>
      <c r="M571" s="800"/>
      <c r="N571" s="801">
        <v>3.274999999999999</v>
      </c>
      <c r="O571" s="801">
        <v>3.1350000000000033</v>
      </c>
      <c r="P571" s="801"/>
      <c r="Q571" s="802">
        <v>18605.212000000003</v>
      </c>
      <c r="R571" s="800"/>
      <c r="S571" s="803"/>
    </row>
    <row r="572" spans="1:19" s="161" customFormat="1">
      <c r="A572" s="280"/>
      <c r="B572" s="781"/>
      <c r="C572" s="776" t="s">
        <v>2100</v>
      </c>
      <c r="D572" s="796" t="s">
        <v>177</v>
      </c>
      <c r="E572" s="798" t="s">
        <v>2101</v>
      </c>
      <c r="F572" s="796" t="s">
        <v>225</v>
      </c>
      <c r="G572" s="798" t="s">
        <v>179</v>
      </c>
      <c r="H572" s="796" t="s">
        <v>179</v>
      </c>
      <c r="I572" s="798" t="s">
        <v>159</v>
      </c>
      <c r="J572" s="796" t="s">
        <v>223</v>
      </c>
      <c r="K572" s="798" t="s">
        <v>156</v>
      </c>
      <c r="L572" s="796" t="s">
        <v>501</v>
      </c>
      <c r="M572" s="798" t="s">
        <v>2102</v>
      </c>
      <c r="N572" s="794">
        <v>6.75</v>
      </c>
      <c r="O572" s="794">
        <v>6.75</v>
      </c>
      <c r="P572" s="794"/>
      <c r="Q572" s="795">
        <v>6.5083374999999997</v>
      </c>
      <c r="R572" s="796"/>
      <c r="S572" s="797"/>
    </row>
    <row r="573" spans="1:19" s="161" customFormat="1">
      <c r="A573" s="280"/>
      <c r="B573" s="781"/>
      <c r="C573" s="775"/>
      <c r="D573" s="792"/>
      <c r="E573" s="799" t="s">
        <v>2103</v>
      </c>
      <c r="F573" s="800"/>
      <c r="G573" s="800"/>
      <c r="H573" s="800"/>
      <c r="I573" s="800"/>
      <c r="J573" s="800"/>
      <c r="K573" s="800"/>
      <c r="L573" s="800"/>
      <c r="M573" s="800"/>
      <c r="N573" s="801">
        <v>6.75</v>
      </c>
      <c r="O573" s="801">
        <v>6.75</v>
      </c>
      <c r="P573" s="801">
        <v>0</v>
      </c>
      <c r="Q573" s="802">
        <v>6.5083374999999997</v>
      </c>
      <c r="R573" s="800"/>
      <c r="S573" s="803"/>
    </row>
    <row r="574" spans="1:19" s="161" customFormat="1">
      <c r="A574" s="280"/>
      <c r="B574" s="781"/>
      <c r="C574" s="785"/>
      <c r="D574" s="796" t="s">
        <v>189</v>
      </c>
      <c r="E574" s="792"/>
      <c r="F574" s="792"/>
      <c r="G574" s="792"/>
      <c r="H574" s="792"/>
      <c r="I574" s="792"/>
      <c r="J574" s="792"/>
      <c r="K574" s="792"/>
      <c r="L574" s="792"/>
      <c r="M574" s="792"/>
      <c r="N574" s="794">
        <v>6.75</v>
      </c>
      <c r="O574" s="794">
        <v>6.75</v>
      </c>
      <c r="P574" s="794"/>
      <c r="Q574" s="795">
        <v>6.5083374999999997</v>
      </c>
      <c r="R574" s="792"/>
      <c r="S574" s="797"/>
    </row>
    <row r="575" spans="1:19" s="161" customFormat="1">
      <c r="A575" s="280"/>
      <c r="B575" s="781"/>
      <c r="C575" s="786" t="s">
        <v>2104</v>
      </c>
      <c r="D575" s="800"/>
      <c r="E575" s="800"/>
      <c r="F575" s="800"/>
      <c r="G575" s="800"/>
      <c r="H575" s="800"/>
      <c r="I575" s="800"/>
      <c r="J575" s="800"/>
      <c r="K575" s="800"/>
      <c r="L575" s="800"/>
      <c r="M575" s="800"/>
      <c r="N575" s="801">
        <v>6.75</v>
      </c>
      <c r="O575" s="801">
        <v>6.75</v>
      </c>
      <c r="P575" s="801"/>
      <c r="Q575" s="802">
        <v>6.5083374999999997</v>
      </c>
      <c r="R575" s="800"/>
      <c r="S575" s="803"/>
    </row>
    <row r="576" spans="1:19" s="161" customFormat="1">
      <c r="A576" s="280"/>
      <c r="B576" s="781"/>
      <c r="C576" s="776" t="s">
        <v>2076</v>
      </c>
      <c r="D576" s="796" t="s">
        <v>150</v>
      </c>
      <c r="E576" s="798" t="s">
        <v>500</v>
      </c>
      <c r="F576" s="796"/>
      <c r="G576" s="798" t="s">
        <v>153</v>
      </c>
      <c r="H576" s="796" t="s">
        <v>153</v>
      </c>
      <c r="I576" s="798" t="s">
        <v>154</v>
      </c>
      <c r="J576" s="796" t="s">
        <v>155</v>
      </c>
      <c r="K576" s="798" t="s">
        <v>156</v>
      </c>
      <c r="L576" s="796" t="s">
        <v>501</v>
      </c>
      <c r="M576" s="798" t="s">
        <v>502</v>
      </c>
      <c r="N576" s="794">
        <v>0.6</v>
      </c>
      <c r="O576" s="794">
        <v>0.33000000000000007</v>
      </c>
      <c r="P576" s="794"/>
      <c r="Q576" s="795">
        <v>130.47416412046638</v>
      </c>
      <c r="R576" s="796"/>
      <c r="S576" s="797"/>
    </row>
    <row r="577" spans="1:19" s="161" customFormat="1">
      <c r="A577" s="280"/>
      <c r="B577" s="781"/>
      <c r="C577" s="775"/>
      <c r="D577" s="792"/>
      <c r="E577" s="793"/>
      <c r="F577" s="792"/>
      <c r="G577" s="793"/>
      <c r="H577" s="792"/>
      <c r="I577" s="793"/>
      <c r="J577" s="792"/>
      <c r="K577" s="793"/>
      <c r="L577" s="792"/>
      <c r="M577" s="793"/>
      <c r="N577" s="794"/>
      <c r="O577" s="794"/>
      <c r="P577" s="794"/>
      <c r="Q577" s="795"/>
      <c r="R577" s="796" t="s">
        <v>161</v>
      </c>
      <c r="S577" s="797">
        <v>10742</v>
      </c>
    </row>
    <row r="578" spans="1:19" s="161" customFormat="1">
      <c r="A578" s="280"/>
      <c r="B578" s="781"/>
      <c r="C578" s="775"/>
      <c r="D578" s="792"/>
      <c r="E578" s="799" t="s">
        <v>503</v>
      </c>
      <c r="F578" s="800"/>
      <c r="G578" s="800"/>
      <c r="H578" s="800"/>
      <c r="I578" s="800"/>
      <c r="J578" s="800"/>
      <c r="K578" s="800"/>
      <c r="L578" s="800"/>
      <c r="M578" s="800"/>
      <c r="N578" s="801">
        <v>0.6</v>
      </c>
      <c r="O578" s="801">
        <v>0.33000000000000007</v>
      </c>
      <c r="P578" s="801">
        <v>0</v>
      </c>
      <c r="Q578" s="802">
        <v>130.47416412046638</v>
      </c>
      <c r="R578" s="800"/>
      <c r="S578" s="803"/>
    </row>
    <row r="579" spans="1:19" s="161" customFormat="1">
      <c r="A579" s="280"/>
      <c r="B579" s="781"/>
      <c r="C579" s="785"/>
      <c r="D579" s="796" t="s">
        <v>176</v>
      </c>
      <c r="E579" s="792"/>
      <c r="F579" s="792"/>
      <c r="G579" s="792"/>
      <c r="H579" s="792"/>
      <c r="I579" s="792"/>
      <c r="J579" s="792"/>
      <c r="K579" s="792"/>
      <c r="L579" s="792"/>
      <c r="M579" s="792"/>
      <c r="N579" s="794">
        <v>0.6</v>
      </c>
      <c r="O579" s="794">
        <v>0.33000000000000007</v>
      </c>
      <c r="P579" s="794"/>
      <c r="Q579" s="795">
        <v>130.47416412046638</v>
      </c>
      <c r="R579" s="792"/>
      <c r="S579" s="797"/>
    </row>
    <row r="580" spans="1:19" s="161" customFormat="1">
      <c r="A580" s="280"/>
      <c r="B580" s="781"/>
      <c r="C580" s="786" t="s">
        <v>2077</v>
      </c>
      <c r="D580" s="800"/>
      <c r="E580" s="800"/>
      <c r="F580" s="800"/>
      <c r="G580" s="800"/>
      <c r="H580" s="800"/>
      <c r="I580" s="800"/>
      <c r="J580" s="800"/>
      <c r="K580" s="800"/>
      <c r="L580" s="800"/>
      <c r="M580" s="800"/>
      <c r="N580" s="801">
        <v>0.6</v>
      </c>
      <c r="O580" s="801">
        <v>0.33000000000000007</v>
      </c>
      <c r="P580" s="801"/>
      <c r="Q580" s="802">
        <v>130.47416412046638</v>
      </c>
      <c r="R580" s="800"/>
      <c r="S580" s="803"/>
    </row>
    <row r="581" spans="1:19" s="161" customFormat="1">
      <c r="A581" s="280"/>
      <c r="B581" s="781"/>
      <c r="C581" s="776" t="s">
        <v>2105</v>
      </c>
      <c r="D581" s="796" t="s">
        <v>150</v>
      </c>
      <c r="E581" s="798" t="s">
        <v>504</v>
      </c>
      <c r="F581" s="796"/>
      <c r="G581" s="798" t="s">
        <v>153</v>
      </c>
      <c r="H581" s="796" t="s">
        <v>153</v>
      </c>
      <c r="I581" s="798" t="s">
        <v>154</v>
      </c>
      <c r="J581" s="796" t="s">
        <v>155</v>
      </c>
      <c r="K581" s="798" t="s">
        <v>160</v>
      </c>
      <c r="L581" s="796" t="s">
        <v>505</v>
      </c>
      <c r="M581" s="798" t="s">
        <v>505</v>
      </c>
      <c r="N581" s="794">
        <v>1.135</v>
      </c>
      <c r="O581" s="794">
        <v>0</v>
      </c>
      <c r="P581" s="794"/>
      <c r="Q581" s="795">
        <v>0</v>
      </c>
      <c r="R581" s="796"/>
      <c r="S581" s="797"/>
    </row>
    <row r="582" spans="1:19" s="161" customFormat="1">
      <c r="A582" s="280"/>
      <c r="B582" s="781"/>
      <c r="C582" s="775"/>
      <c r="D582" s="792"/>
      <c r="E582" s="793"/>
      <c r="F582" s="792"/>
      <c r="G582" s="793"/>
      <c r="H582" s="792"/>
      <c r="I582" s="793"/>
      <c r="J582" s="792"/>
      <c r="K582" s="793"/>
      <c r="L582" s="792"/>
      <c r="M582" s="793"/>
      <c r="N582" s="794"/>
      <c r="O582" s="794"/>
      <c r="P582" s="794"/>
      <c r="Q582" s="795"/>
      <c r="R582" s="796" t="s">
        <v>161</v>
      </c>
      <c r="S582" s="797">
        <v>0</v>
      </c>
    </row>
    <row r="583" spans="1:19" s="161" customFormat="1">
      <c r="A583" s="280"/>
      <c r="B583" s="781"/>
      <c r="C583" s="775"/>
      <c r="D583" s="792"/>
      <c r="E583" s="799" t="s">
        <v>506</v>
      </c>
      <c r="F583" s="800"/>
      <c r="G583" s="800"/>
      <c r="H583" s="800"/>
      <c r="I583" s="800"/>
      <c r="J583" s="800"/>
      <c r="K583" s="800"/>
      <c r="L583" s="800"/>
      <c r="M583" s="800"/>
      <c r="N583" s="801">
        <v>1.135</v>
      </c>
      <c r="O583" s="801">
        <v>0</v>
      </c>
      <c r="P583" s="801">
        <v>0</v>
      </c>
      <c r="Q583" s="802">
        <v>0</v>
      </c>
      <c r="R583" s="800"/>
      <c r="S583" s="803"/>
    </row>
    <row r="584" spans="1:19" s="161" customFormat="1">
      <c r="A584" s="280"/>
      <c r="B584" s="781"/>
      <c r="C584" s="775"/>
      <c r="D584" s="796" t="s">
        <v>176</v>
      </c>
      <c r="E584" s="792"/>
      <c r="F584" s="792"/>
      <c r="G584" s="792"/>
      <c r="H584" s="792"/>
      <c r="I584" s="792"/>
      <c r="J584" s="792"/>
      <c r="K584" s="792"/>
      <c r="L584" s="792"/>
      <c r="M584" s="792"/>
      <c r="N584" s="794">
        <v>1.135</v>
      </c>
      <c r="O584" s="794">
        <v>0</v>
      </c>
      <c r="P584" s="794"/>
      <c r="Q584" s="795">
        <v>0</v>
      </c>
      <c r="R584" s="792"/>
      <c r="S584" s="797"/>
    </row>
    <row r="585" spans="1:19" s="161" customFormat="1">
      <c r="A585" s="280"/>
      <c r="B585" s="781"/>
      <c r="C585" s="775"/>
      <c r="D585" s="796" t="s">
        <v>177</v>
      </c>
      <c r="E585" s="798" t="s">
        <v>507</v>
      </c>
      <c r="F585" s="796"/>
      <c r="G585" s="798" t="s">
        <v>179</v>
      </c>
      <c r="H585" s="796" t="s">
        <v>179</v>
      </c>
      <c r="I585" s="798" t="s">
        <v>154</v>
      </c>
      <c r="J585" s="796" t="s">
        <v>155</v>
      </c>
      <c r="K585" s="798" t="s">
        <v>160</v>
      </c>
      <c r="L585" s="796" t="s">
        <v>505</v>
      </c>
      <c r="M585" s="798" t="s">
        <v>505</v>
      </c>
      <c r="N585" s="794">
        <v>0.04</v>
      </c>
      <c r="O585" s="794">
        <v>0</v>
      </c>
      <c r="P585" s="794"/>
      <c r="Q585" s="795">
        <v>0</v>
      </c>
      <c r="R585" s="796"/>
      <c r="S585" s="797"/>
    </row>
    <row r="586" spans="1:19" s="161" customFormat="1">
      <c r="A586" s="280"/>
      <c r="B586" s="781"/>
      <c r="C586" s="775"/>
      <c r="D586" s="792"/>
      <c r="E586" s="799" t="s">
        <v>508</v>
      </c>
      <c r="F586" s="800"/>
      <c r="G586" s="800"/>
      <c r="H586" s="800"/>
      <c r="I586" s="800"/>
      <c r="J586" s="800"/>
      <c r="K586" s="800"/>
      <c r="L586" s="800"/>
      <c r="M586" s="800"/>
      <c r="N586" s="801">
        <v>0.04</v>
      </c>
      <c r="O586" s="801">
        <v>0</v>
      </c>
      <c r="P586" s="801">
        <v>0</v>
      </c>
      <c r="Q586" s="802">
        <v>0</v>
      </c>
      <c r="R586" s="800"/>
      <c r="S586" s="803"/>
    </row>
    <row r="587" spans="1:19" s="161" customFormat="1">
      <c r="A587" s="280"/>
      <c r="B587" s="781"/>
      <c r="C587" s="785"/>
      <c r="D587" s="796" t="s">
        <v>189</v>
      </c>
      <c r="E587" s="792"/>
      <c r="F587" s="792"/>
      <c r="G587" s="792"/>
      <c r="H587" s="792"/>
      <c r="I587" s="792"/>
      <c r="J587" s="792"/>
      <c r="K587" s="792"/>
      <c r="L587" s="792"/>
      <c r="M587" s="792"/>
      <c r="N587" s="794">
        <v>0.04</v>
      </c>
      <c r="O587" s="794">
        <v>0</v>
      </c>
      <c r="P587" s="794"/>
      <c r="Q587" s="795">
        <v>0</v>
      </c>
      <c r="R587" s="792"/>
      <c r="S587" s="797"/>
    </row>
    <row r="588" spans="1:19" s="161" customFormat="1">
      <c r="A588" s="280"/>
      <c r="B588" s="782"/>
      <c r="C588" s="786" t="s">
        <v>2106</v>
      </c>
      <c r="D588" s="800"/>
      <c r="E588" s="800"/>
      <c r="F588" s="800"/>
      <c r="G588" s="800"/>
      <c r="H588" s="800"/>
      <c r="I588" s="800"/>
      <c r="J588" s="800"/>
      <c r="K588" s="800"/>
      <c r="L588" s="800"/>
      <c r="M588" s="800"/>
      <c r="N588" s="801">
        <v>1.1750000000000009</v>
      </c>
      <c r="O588" s="801">
        <v>0</v>
      </c>
      <c r="P588" s="801"/>
      <c r="Q588" s="802">
        <v>0</v>
      </c>
      <c r="R588" s="800"/>
      <c r="S588" s="803"/>
    </row>
    <row r="589" spans="1:19" s="161" customFormat="1">
      <c r="A589" s="280"/>
      <c r="B589" s="784" t="s">
        <v>600</v>
      </c>
      <c r="C589" s="779"/>
      <c r="D589" s="804"/>
      <c r="E589" s="804"/>
      <c r="F589" s="804"/>
      <c r="G589" s="804"/>
      <c r="H589" s="804"/>
      <c r="I589" s="804"/>
      <c r="J589" s="804"/>
      <c r="K589" s="804"/>
      <c r="L589" s="804"/>
      <c r="M589" s="804"/>
      <c r="N589" s="805">
        <v>254.22499999999943</v>
      </c>
      <c r="O589" s="805">
        <v>244.15900000000022</v>
      </c>
      <c r="P589" s="805"/>
      <c r="Q589" s="806">
        <v>1014597.2945016209</v>
      </c>
      <c r="R589" s="804"/>
      <c r="S589" s="807"/>
    </row>
    <row r="590" spans="1:19" s="161" customFormat="1">
      <c r="A590" s="280"/>
      <c r="B590" s="783" t="s">
        <v>5</v>
      </c>
      <c r="C590" s="776" t="s">
        <v>601</v>
      </c>
      <c r="D590" s="796" t="s">
        <v>150</v>
      </c>
      <c r="E590" s="798" t="s">
        <v>602</v>
      </c>
      <c r="F590" s="796"/>
      <c r="G590" s="798" t="s">
        <v>153</v>
      </c>
      <c r="H590" s="796" t="s">
        <v>153</v>
      </c>
      <c r="I590" s="798" t="s">
        <v>154</v>
      </c>
      <c r="J590" s="796" t="s">
        <v>155</v>
      </c>
      <c r="K590" s="798" t="s">
        <v>156</v>
      </c>
      <c r="L590" s="796" t="s">
        <v>603</v>
      </c>
      <c r="M590" s="798" t="s">
        <v>604</v>
      </c>
      <c r="N590" s="794">
        <v>3.359999999999999</v>
      </c>
      <c r="O590" s="794">
        <v>2.0299999999999998</v>
      </c>
      <c r="P590" s="794"/>
      <c r="Q590" s="795">
        <v>1160.0359999999998</v>
      </c>
      <c r="R590" s="796"/>
      <c r="S590" s="797"/>
    </row>
    <row r="591" spans="1:19" s="161" customFormat="1">
      <c r="A591" s="280"/>
      <c r="B591" s="781"/>
      <c r="C591" s="775"/>
      <c r="D591" s="792"/>
      <c r="E591" s="793"/>
      <c r="F591" s="792"/>
      <c r="G591" s="793"/>
      <c r="H591" s="792"/>
      <c r="I591" s="793"/>
      <c r="J591" s="792"/>
      <c r="K591" s="793"/>
      <c r="L591" s="792"/>
      <c r="M591" s="793"/>
      <c r="N591" s="794"/>
      <c r="O591" s="794"/>
      <c r="P591" s="794"/>
      <c r="Q591" s="795"/>
      <c r="R591" s="796" t="s">
        <v>161</v>
      </c>
      <c r="S591" s="797">
        <v>93785.2</v>
      </c>
    </row>
    <row r="592" spans="1:19" s="161" customFormat="1">
      <c r="A592" s="280"/>
      <c r="B592" s="781"/>
      <c r="C592" s="775"/>
      <c r="D592" s="792"/>
      <c r="E592" s="799" t="s">
        <v>605</v>
      </c>
      <c r="F592" s="800"/>
      <c r="G592" s="800"/>
      <c r="H592" s="800"/>
      <c r="I592" s="800"/>
      <c r="J592" s="800"/>
      <c r="K592" s="800"/>
      <c r="L592" s="800"/>
      <c r="M592" s="800"/>
      <c r="N592" s="801">
        <v>3.359999999999999</v>
      </c>
      <c r="O592" s="801">
        <v>2.0299999999999998</v>
      </c>
      <c r="P592" s="801">
        <v>3.0209999999999999</v>
      </c>
      <c r="Q592" s="802">
        <v>1160.0359999999998</v>
      </c>
      <c r="R592" s="800"/>
      <c r="S592" s="803"/>
    </row>
    <row r="593" spans="1:19" s="161" customFormat="1">
      <c r="A593" s="280"/>
      <c r="B593" s="781"/>
      <c r="C593" s="775"/>
      <c r="D593" s="792"/>
      <c r="E593" s="798" t="s">
        <v>1735</v>
      </c>
      <c r="F593" s="796"/>
      <c r="G593" s="798" t="s">
        <v>153</v>
      </c>
      <c r="H593" s="796" t="s">
        <v>153</v>
      </c>
      <c r="I593" s="798" t="s">
        <v>154</v>
      </c>
      <c r="J593" s="796" t="s">
        <v>155</v>
      </c>
      <c r="K593" s="798" t="s">
        <v>156</v>
      </c>
      <c r="L593" s="796" t="s">
        <v>603</v>
      </c>
      <c r="M593" s="798" t="s">
        <v>604</v>
      </c>
      <c r="N593" s="794">
        <v>3.359999999999999</v>
      </c>
      <c r="O593" s="794">
        <v>1.9500000000000004</v>
      </c>
      <c r="P593" s="794"/>
      <c r="Q593" s="795">
        <v>927.61199999999997</v>
      </c>
      <c r="R593" s="796"/>
      <c r="S593" s="797"/>
    </row>
    <row r="594" spans="1:19" s="161" customFormat="1">
      <c r="A594" s="280"/>
      <c r="B594" s="781"/>
      <c r="C594" s="775"/>
      <c r="D594" s="792"/>
      <c r="E594" s="793"/>
      <c r="F594" s="792"/>
      <c r="G594" s="793"/>
      <c r="H594" s="792"/>
      <c r="I594" s="793"/>
      <c r="J594" s="792"/>
      <c r="K594" s="793"/>
      <c r="L594" s="792"/>
      <c r="M594" s="793"/>
      <c r="N594" s="794"/>
      <c r="O594" s="794"/>
      <c r="P594" s="794"/>
      <c r="Q594" s="795"/>
      <c r="R594" s="796" t="s">
        <v>161</v>
      </c>
      <c r="S594" s="797">
        <v>63405</v>
      </c>
    </row>
    <row r="595" spans="1:19" s="161" customFormat="1">
      <c r="A595" s="280"/>
      <c r="B595" s="781"/>
      <c r="C595" s="775"/>
      <c r="D595" s="792"/>
      <c r="E595" s="799" t="s">
        <v>1736</v>
      </c>
      <c r="F595" s="800"/>
      <c r="G595" s="800"/>
      <c r="H595" s="800"/>
      <c r="I595" s="800"/>
      <c r="J595" s="800"/>
      <c r="K595" s="800"/>
      <c r="L595" s="800"/>
      <c r="M595" s="800"/>
      <c r="N595" s="801">
        <v>3.359999999999999</v>
      </c>
      <c r="O595" s="801">
        <v>1.9500000000000004</v>
      </c>
      <c r="P595" s="801">
        <v>2.133</v>
      </c>
      <c r="Q595" s="802">
        <v>927.61199999999997</v>
      </c>
      <c r="R595" s="800"/>
      <c r="S595" s="803"/>
    </row>
    <row r="596" spans="1:19" s="161" customFormat="1">
      <c r="A596" s="280"/>
      <c r="B596" s="781"/>
      <c r="C596" s="785"/>
      <c r="D596" s="796" t="s">
        <v>176</v>
      </c>
      <c r="E596" s="792"/>
      <c r="F596" s="792"/>
      <c r="G596" s="792"/>
      <c r="H596" s="792"/>
      <c r="I596" s="792"/>
      <c r="J596" s="792"/>
      <c r="K596" s="792"/>
      <c r="L596" s="792"/>
      <c r="M596" s="792"/>
      <c r="N596" s="794">
        <v>6.7200000000000006</v>
      </c>
      <c r="O596" s="794">
        <v>3.9800000000000009</v>
      </c>
      <c r="P596" s="794"/>
      <c r="Q596" s="795">
        <v>2087.6479999999997</v>
      </c>
      <c r="R596" s="792"/>
      <c r="S596" s="797"/>
    </row>
    <row r="597" spans="1:19" s="161" customFormat="1">
      <c r="A597" s="280"/>
      <c r="B597" s="781"/>
      <c r="C597" s="786" t="s">
        <v>606</v>
      </c>
      <c r="D597" s="800"/>
      <c r="E597" s="800"/>
      <c r="F597" s="800"/>
      <c r="G597" s="800"/>
      <c r="H597" s="800"/>
      <c r="I597" s="800"/>
      <c r="J597" s="800"/>
      <c r="K597" s="800"/>
      <c r="L597" s="800"/>
      <c r="M597" s="800"/>
      <c r="N597" s="801">
        <v>6.7200000000000006</v>
      </c>
      <c r="O597" s="801">
        <v>3.9800000000000009</v>
      </c>
      <c r="P597" s="801"/>
      <c r="Q597" s="802">
        <v>2087.6479999999997</v>
      </c>
      <c r="R597" s="800"/>
      <c r="S597" s="803"/>
    </row>
    <row r="598" spans="1:19" s="161" customFormat="1">
      <c r="A598" s="280"/>
      <c r="B598" s="781"/>
      <c r="C598" s="776" t="s">
        <v>304</v>
      </c>
      <c r="D598" s="796" t="s">
        <v>177</v>
      </c>
      <c r="E598" s="798" t="s">
        <v>615</v>
      </c>
      <c r="F598" s="796" t="s">
        <v>225</v>
      </c>
      <c r="G598" s="798" t="s">
        <v>179</v>
      </c>
      <c r="H598" s="796" t="s">
        <v>179</v>
      </c>
      <c r="I598" s="798" t="s">
        <v>159</v>
      </c>
      <c r="J598" s="796" t="s">
        <v>155</v>
      </c>
      <c r="K598" s="798" t="s">
        <v>156</v>
      </c>
      <c r="L598" s="796" t="s">
        <v>613</v>
      </c>
      <c r="M598" s="798" t="s">
        <v>616</v>
      </c>
      <c r="N598" s="794">
        <v>0.30499999999999994</v>
      </c>
      <c r="O598" s="794">
        <v>0.30499999999999994</v>
      </c>
      <c r="P598" s="794"/>
      <c r="Q598" s="795">
        <v>3529.5129999999995</v>
      </c>
      <c r="R598" s="796"/>
      <c r="S598" s="797"/>
    </row>
    <row r="599" spans="1:19" s="161" customFormat="1">
      <c r="A599" s="280"/>
      <c r="B599" s="781"/>
      <c r="C599" s="775"/>
      <c r="D599" s="792"/>
      <c r="E599" s="793"/>
      <c r="F599" s="796" t="s">
        <v>228</v>
      </c>
      <c r="G599" s="798" t="s">
        <v>179</v>
      </c>
      <c r="H599" s="796" t="s">
        <v>179</v>
      </c>
      <c r="I599" s="798" t="s">
        <v>159</v>
      </c>
      <c r="J599" s="796" t="s">
        <v>155</v>
      </c>
      <c r="K599" s="798" t="s">
        <v>156</v>
      </c>
      <c r="L599" s="796" t="s">
        <v>613</v>
      </c>
      <c r="M599" s="798" t="s">
        <v>616</v>
      </c>
      <c r="N599" s="794">
        <v>0.30499999999999994</v>
      </c>
      <c r="O599" s="794">
        <v>0.30499999999999994</v>
      </c>
      <c r="P599" s="794"/>
      <c r="Q599" s="795">
        <v>3762.8210000000004</v>
      </c>
      <c r="R599" s="796"/>
      <c r="S599" s="797"/>
    </row>
    <row r="600" spans="1:19" s="161" customFormat="1">
      <c r="A600" s="280"/>
      <c r="B600" s="781"/>
      <c r="C600" s="775"/>
      <c r="D600" s="792"/>
      <c r="E600" s="793"/>
      <c r="F600" s="796" t="s">
        <v>229</v>
      </c>
      <c r="G600" s="798" t="s">
        <v>179</v>
      </c>
      <c r="H600" s="796" t="s">
        <v>179</v>
      </c>
      <c r="I600" s="798" t="s">
        <v>159</v>
      </c>
      <c r="J600" s="796" t="s">
        <v>155</v>
      </c>
      <c r="K600" s="798" t="s">
        <v>156</v>
      </c>
      <c r="L600" s="796" t="s">
        <v>613</v>
      </c>
      <c r="M600" s="798" t="s">
        <v>616</v>
      </c>
      <c r="N600" s="794">
        <v>0.56600000000000006</v>
      </c>
      <c r="O600" s="794">
        <v>0.39999999999999997</v>
      </c>
      <c r="P600" s="794"/>
      <c r="Q600" s="795">
        <v>1260.1279999999999</v>
      </c>
      <c r="R600" s="796"/>
      <c r="S600" s="797"/>
    </row>
    <row r="601" spans="1:19" s="161" customFormat="1">
      <c r="A601" s="280"/>
      <c r="B601" s="781"/>
      <c r="C601" s="775"/>
      <c r="D601" s="792"/>
      <c r="E601" s="799" t="s">
        <v>617</v>
      </c>
      <c r="F601" s="800"/>
      <c r="G601" s="800"/>
      <c r="H601" s="800"/>
      <c r="I601" s="800"/>
      <c r="J601" s="800"/>
      <c r="K601" s="800"/>
      <c r="L601" s="800"/>
      <c r="M601" s="800"/>
      <c r="N601" s="801">
        <v>1.1759999999999995</v>
      </c>
      <c r="O601" s="801">
        <v>1.0099999999999996</v>
      </c>
      <c r="P601" s="801">
        <v>1.49</v>
      </c>
      <c r="Q601" s="802">
        <v>8552.4620000000014</v>
      </c>
      <c r="R601" s="800"/>
      <c r="S601" s="803"/>
    </row>
    <row r="602" spans="1:19" s="161" customFormat="1">
      <c r="A602" s="280"/>
      <c r="B602" s="781"/>
      <c r="C602" s="775"/>
      <c r="D602" s="792"/>
      <c r="E602" s="798" t="s">
        <v>618</v>
      </c>
      <c r="F602" s="796" t="s">
        <v>225</v>
      </c>
      <c r="G602" s="798" t="s">
        <v>179</v>
      </c>
      <c r="H602" s="796" t="s">
        <v>179</v>
      </c>
      <c r="I602" s="798" t="s">
        <v>159</v>
      </c>
      <c r="J602" s="796" t="s">
        <v>155</v>
      </c>
      <c r="K602" s="798" t="s">
        <v>156</v>
      </c>
      <c r="L602" s="796" t="s">
        <v>619</v>
      </c>
      <c r="M602" s="798" t="s">
        <v>620</v>
      </c>
      <c r="N602" s="794">
        <v>0.41600000000000009</v>
      </c>
      <c r="O602" s="794">
        <v>0.28999999999999998</v>
      </c>
      <c r="P602" s="794"/>
      <c r="Q602" s="795">
        <v>2292.1689999999999</v>
      </c>
      <c r="R602" s="796"/>
      <c r="S602" s="797"/>
    </row>
    <row r="603" spans="1:19" s="161" customFormat="1">
      <c r="A603" s="280"/>
      <c r="B603" s="781"/>
      <c r="C603" s="775"/>
      <c r="D603" s="792"/>
      <c r="E603" s="793"/>
      <c r="F603" s="796" t="s">
        <v>228</v>
      </c>
      <c r="G603" s="798" t="s">
        <v>179</v>
      </c>
      <c r="H603" s="796" t="s">
        <v>179</v>
      </c>
      <c r="I603" s="798" t="s">
        <v>159</v>
      </c>
      <c r="J603" s="796" t="s">
        <v>155</v>
      </c>
      <c r="K603" s="798" t="s">
        <v>156</v>
      </c>
      <c r="L603" s="796" t="s">
        <v>619</v>
      </c>
      <c r="M603" s="798" t="s">
        <v>620</v>
      </c>
      <c r="N603" s="794">
        <v>0.3899999999999999</v>
      </c>
      <c r="O603" s="794">
        <v>0.26999999999999996</v>
      </c>
      <c r="P603" s="794"/>
      <c r="Q603" s="795">
        <v>2031.634</v>
      </c>
      <c r="R603" s="796"/>
      <c r="S603" s="797"/>
    </row>
    <row r="604" spans="1:19" s="161" customFormat="1">
      <c r="A604" s="280"/>
      <c r="B604" s="781"/>
      <c r="C604" s="775"/>
      <c r="D604" s="792"/>
      <c r="E604" s="793"/>
      <c r="F604" s="796" t="s">
        <v>229</v>
      </c>
      <c r="G604" s="798" t="s">
        <v>179</v>
      </c>
      <c r="H604" s="796" t="s">
        <v>179</v>
      </c>
      <c r="I604" s="798" t="s">
        <v>159</v>
      </c>
      <c r="J604" s="796" t="s">
        <v>155</v>
      </c>
      <c r="K604" s="798" t="s">
        <v>156</v>
      </c>
      <c r="L604" s="796" t="s">
        <v>619</v>
      </c>
      <c r="M604" s="798" t="s">
        <v>620</v>
      </c>
      <c r="N604" s="794">
        <v>0.3899999999999999</v>
      </c>
      <c r="O604" s="794">
        <v>0.3899999999999999</v>
      </c>
      <c r="P604" s="794"/>
      <c r="Q604" s="795">
        <v>3501.5770000000002</v>
      </c>
      <c r="R604" s="796"/>
      <c r="S604" s="797"/>
    </row>
    <row r="605" spans="1:19" s="161" customFormat="1">
      <c r="A605" s="280"/>
      <c r="B605" s="781"/>
      <c r="C605" s="775"/>
      <c r="D605" s="792"/>
      <c r="E605" s="799" t="s">
        <v>621</v>
      </c>
      <c r="F605" s="800"/>
      <c r="G605" s="800"/>
      <c r="H605" s="800"/>
      <c r="I605" s="800"/>
      <c r="J605" s="800"/>
      <c r="K605" s="800"/>
      <c r="L605" s="800"/>
      <c r="M605" s="800"/>
      <c r="N605" s="801">
        <v>1.1959999999999995</v>
      </c>
      <c r="O605" s="801">
        <v>0.94999999999999973</v>
      </c>
      <c r="P605" s="801">
        <v>0.94799999999999995</v>
      </c>
      <c r="Q605" s="802">
        <v>7825.380000000001</v>
      </c>
      <c r="R605" s="800"/>
      <c r="S605" s="803"/>
    </row>
    <row r="606" spans="1:19" s="161" customFormat="1">
      <c r="A606" s="280"/>
      <c r="B606" s="781"/>
      <c r="C606" s="785"/>
      <c r="D606" s="796" t="s">
        <v>189</v>
      </c>
      <c r="E606" s="792"/>
      <c r="F606" s="792"/>
      <c r="G606" s="792"/>
      <c r="H606" s="792"/>
      <c r="I606" s="792"/>
      <c r="J606" s="792"/>
      <c r="K606" s="792"/>
      <c r="L606" s="792"/>
      <c r="M606" s="792"/>
      <c r="N606" s="794">
        <v>2.3720000000000008</v>
      </c>
      <c r="O606" s="794">
        <v>1.9599999999999989</v>
      </c>
      <c r="P606" s="794"/>
      <c r="Q606" s="795">
        <v>16377.842000000001</v>
      </c>
      <c r="R606" s="792"/>
      <c r="S606" s="797"/>
    </row>
    <row r="607" spans="1:19" s="161" customFormat="1">
      <c r="A607" s="280"/>
      <c r="B607" s="781"/>
      <c r="C607" s="786" t="s">
        <v>325</v>
      </c>
      <c r="D607" s="800"/>
      <c r="E607" s="800"/>
      <c r="F607" s="800"/>
      <c r="G607" s="800"/>
      <c r="H607" s="800"/>
      <c r="I607" s="800"/>
      <c r="J607" s="800"/>
      <c r="K607" s="800"/>
      <c r="L607" s="800"/>
      <c r="M607" s="800"/>
      <c r="N607" s="801">
        <v>2.3720000000000008</v>
      </c>
      <c r="O607" s="801">
        <v>1.9599999999999989</v>
      </c>
      <c r="P607" s="801"/>
      <c r="Q607" s="802">
        <v>16377.842000000001</v>
      </c>
      <c r="R607" s="800"/>
      <c r="S607" s="803"/>
    </row>
    <row r="608" spans="1:19" s="161" customFormat="1">
      <c r="A608" s="280"/>
      <c r="B608" s="781"/>
      <c r="C608" s="776" t="s">
        <v>633</v>
      </c>
      <c r="D608" s="796" t="s">
        <v>177</v>
      </c>
      <c r="E608" s="798" t="s">
        <v>634</v>
      </c>
      <c r="F608" s="796" t="s">
        <v>635</v>
      </c>
      <c r="G608" s="798" t="s">
        <v>179</v>
      </c>
      <c r="H608" s="796" t="s">
        <v>179</v>
      </c>
      <c r="I608" s="798" t="s">
        <v>159</v>
      </c>
      <c r="J608" s="796" t="s">
        <v>223</v>
      </c>
      <c r="K608" s="798" t="s">
        <v>156</v>
      </c>
      <c r="L608" s="796" t="s">
        <v>627</v>
      </c>
      <c r="M608" s="798" t="s">
        <v>628</v>
      </c>
      <c r="N608" s="794">
        <v>0</v>
      </c>
      <c r="O608" s="794">
        <v>0</v>
      </c>
      <c r="P608" s="794"/>
      <c r="Q608" s="795">
        <v>29372.73</v>
      </c>
      <c r="R608" s="796"/>
      <c r="S608" s="797"/>
    </row>
    <row r="609" spans="1:254" s="161" customFormat="1">
      <c r="A609" s="280"/>
      <c r="B609" s="781"/>
      <c r="C609" s="775"/>
      <c r="D609" s="792"/>
      <c r="E609" s="793"/>
      <c r="F609" s="796" t="s">
        <v>636</v>
      </c>
      <c r="G609" s="798" t="s">
        <v>179</v>
      </c>
      <c r="H609" s="796" t="s">
        <v>179</v>
      </c>
      <c r="I609" s="798" t="s">
        <v>159</v>
      </c>
      <c r="J609" s="796" t="s">
        <v>223</v>
      </c>
      <c r="K609" s="798" t="s">
        <v>156</v>
      </c>
      <c r="L609" s="796" t="s">
        <v>627</v>
      </c>
      <c r="M609" s="798" t="s">
        <v>628</v>
      </c>
      <c r="N609" s="794">
        <v>0</v>
      </c>
      <c r="O609" s="794">
        <v>0</v>
      </c>
      <c r="P609" s="794"/>
      <c r="Q609" s="795">
        <v>37044.86</v>
      </c>
      <c r="R609" s="796"/>
      <c r="S609" s="797"/>
    </row>
    <row r="610" spans="1:254" s="161" customFormat="1">
      <c r="A610" s="280"/>
      <c r="B610" s="781"/>
      <c r="C610" s="775"/>
      <c r="D610" s="792"/>
      <c r="E610" s="799" t="s">
        <v>637</v>
      </c>
      <c r="F610" s="800"/>
      <c r="G610" s="800"/>
      <c r="H610" s="800"/>
      <c r="I610" s="800"/>
      <c r="J610" s="800"/>
      <c r="K610" s="800"/>
      <c r="L610" s="800"/>
      <c r="M610" s="800"/>
      <c r="N610" s="801">
        <v>0</v>
      </c>
      <c r="O610" s="801">
        <v>0</v>
      </c>
      <c r="P610" s="801">
        <v>93.39</v>
      </c>
      <c r="Q610" s="802">
        <v>66417.59</v>
      </c>
      <c r="R610" s="800"/>
      <c r="S610" s="803"/>
    </row>
    <row r="611" spans="1:254" s="161" customFormat="1">
      <c r="A611" s="280"/>
      <c r="B611" s="781"/>
      <c r="C611" s="785"/>
      <c r="D611" s="796" t="s">
        <v>189</v>
      </c>
      <c r="E611" s="792"/>
      <c r="F611" s="792"/>
      <c r="G611" s="792"/>
      <c r="H611" s="792"/>
      <c r="I611" s="792"/>
      <c r="J611" s="792"/>
      <c r="K611" s="792"/>
      <c r="L611" s="792"/>
      <c r="M611" s="792"/>
      <c r="N611" s="794">
        <v>0</v>
      </c>
      <c r="O611" s="794">
        <v>0</v>
      </c>
      <c r="P611" s="794"/>
      <c r="Q611" s="795">
        <v>66417.59</v>
      </c>
      <c r="R611" s="792"/>
      <c r="S611" s="797"/>
    </row>
    <row r="612" spans="1:254" s="161" customFormat="1">
      <c r="A612" s="280"/>
      <c r="B612" s="781"/>
      <c r="C612" s="786" t="s">
        <v>638</v>
      </c>
      <c r="D612" s="800"/>
      <c r="E612" s="800"/>
      <c r="F612" s="800"/>
      <c r="G612" s="800"/>
      <c r="H612" s="800"/>
      <c r="I612" s="800"/>
      <c r="J612" s="800"/>
      <c r="K612" s="800"/>
      <c r="L612" s="800"/>
      <c r="M612" s="800"/>
      <c r="N612" s="801">
        <v>0</v>
      </c>
      <c r="O612" s="801">
        <v>0</v>
      </c>
      <c r="P612" s="801"/>
      <c r="Q612" s="802">
        <v>66417.59</v>
      </c>
      <c r="R612" s="800"/>
      <c r="S612" s="803"/>
    </row>
    <row r="613" spans="1:254" s="161" customFormat="1">
      <c r="A613" s="280"/>
      <c r="B613" s="781"/>
      <c r="C613" s="776" t="s">
        <v>639</v>
      </c>
      <c r="D613" s="796" t="s">
        <v>150</v>
      </c>
      <c r="E613" s="798" t="s">
        <v>640</v>
      </c>
      <c r="F613" s="796"/>
      <c r="G613" s="798" t="s">
        <v>222</v>
      </c>
      <c r="H613" s="796" t="s">
        <v>222</v>
      </c>
      <c r="I613" s="798" t="s">
        <v>154</v>
      </c>
      <c r="J613" s="796" t="s">
        <v>155</v>
      </c>
      <c r="K613" s="798" t="s">
        <v>156</v>
      </c>
      <c r="L613" s="796" t="s">
        <v>613</v>
      </c>
      <c r="M613" s="798" t="s">
        <v>624</v>
      </c>
      <c r="N613" s="794">
        <v>32</v>
      </c>
      <c r="O613" s="794">
        <v>28.799999999999994</v>
      </c>
      <c r="P613" s="794"/>
      <c r="Q613" s="795">
        <v>97865.073000000004</v>
      </c>
      <c r="R613" s="796"/>
      <c r="S613" s="797"/>
    </row>
    <row r="614" spans="1:254" s="161" customFormat="1">
      <c r="A614" s="280"/>
      <c r="B614" s="781"/>
      <c r="C614" s="775"/>
      <c r="D614" s="792"/>
      <c r="E614" s="793"/>
      <c r="F614" s="792"/>
      <c r="G614" s="793"/>
      <c r="H614" s="792"/>
      <c r="I614" s="793"/>
      <c r="J614" s="792"/>
      <c r="K614" s="793"/>
      <c r="L614" s="792"/>
      <c r="M614" s="793"/>
      <c r="N614" s="794"/>
      <c r="O614" s="794"/>
      <c r="P614" s="794"/>
      <c r="Q614" s="795"/>
      <c r="R614" s="796" t="s">
        <v>641</v>
      </c>
      <c r="S614" s="797">
        <v>53380508.379999995</v>
      </c>
    </row>
    <row r="615" spans="1:254" s="161" customFormat="1" ht="14.25">
      <c r="A615" s="281"/>
      <c r="B615" s="781"/>
      <c r="C615" s="775"/>
      <c r="D615" s="792"/>
      <c r="E615" s="799" t="s">
        <v>642</v>
      </c>
      <c r="F615" s="800"/>
      <c r="G615" s="800"/>
      <c r="H615" s="800"/>
      <c r="I615" s="800"/>
      <c r="J615" s="800"/>
      <c r="K615" s="800"/>
      <c r="L615" s="800"/>
      <c r="M615" s="800"/>
      <c r="N615" s="801">
        <v>32</v>
      </c>
      <c r="O615" s="801">
        <v>28.799999999999994</v>
      </c>
      <c r="P615" s="801">
        <v>14.032</v>
      </c>
      <c r="Q615" s="802">
        <v>97865.073000000004</v>
      </c>
      <c r="R615" s="800"/>
      <c r="S615" s="803"/>
      <c r="T615" s="234"/>
      <c r="U615" s="234"/>
      <c r="V615" s="234"/>
      <c r="W615" s="234"/>
      <c r="X615" s="234"/>
      <c r="Y615" s="234"/>
      <c r="Z615" s="234"/>
      <c r="AA615" s="234"/>
      <c r="AB615" s="234"/>
      <c r="AC615" s="234"/>
      <c r="AD615" s="234"/>
      <c r="AE615" s="234"/>
      <c r="AF615" s="234"/>
      <c r="AG615" s="234"/>
      <c r="AH615" s="234"/>
      <c r="AI615" s="234"/>
      <c r="AJ615" s="234"/>
      <c r="AK615" s="234"/>
      <c r="AL615" s="234"/>
      <c r="AM615" s="234"/>
      <c r="AN615" s="234"/>
      <c r="AO615" s="234"/>
      <c r="AP615" s="234"/>
      <c r="AQ615" s="234"/>
      <c r="AR615" s="234"/>
      <c r="AS615" s="234"/>
      <c r="AT615" s="234"/>
      <c r="AU615" s="234"/>
      <c r="AV615" s="234"/>
      <c r="AW615" s="234"/>
      <c r="AX615" s="234"/>
      <c r="AY615" s="234"/>
      <c r="AZ615" s="234"/>
      <c r="BA615" s="234"/>
      <c r="BB615" s="234"/>
      <c r="BC615" s="234"/>
      <c r="BD615" s="234"/>
      <c r="BE615" s="234"/>
      <c r="BF615" s="234"/>
      <c r="BG615" s="234"/>
      <c r="BH615" s="234"/>
      <c r="BI615" s="234"/>
      <c r="BJ615" s="234"/>
      <c r="BK615" s="234"/>
      <c r="BL615" s="234"/>
      <c r="BM615" s="234"/>
      <c r="BN615" s="234"/>
      <c r="BO615" s="234"/>
      <c r="BP615" s="234"/>
      <c r="BQ615" s="234"/>
      <c r="BR615" s="234"/>
      <c r="BS615" s="234"/>
      <c r="BT615" s="234"/>
      <c r="BU615" s="234"/>
      <c r="BV615" s="234"/>
      <c r="BW615" s="234"/>
      <c r="BX615" s="234"/>
      <c r="BY615" s="234"/>
      <c r="BZ615" s="234"/>
      <c r="CA615" s="234"/>
      <c r="CB615" s="234"/>
      <c r="CC615" s="234"/>
      <c r="CD615" s="234"/>
      <c r="CE615" s="234"/>
      <c r="CF615" s="234"/>
      <c r="CG615" s="234"/>
      <c r="CH615" s="234"/>
      <c r="CI615" s="234"/>
      <c r="CJ615" s="234"/>
      <c r="CK615" s="234"/>
      <c r="CL615" s="234"/>
      <c r="CM615" s="234"/>
      <c r="CN615" s="234"/>
      <c r="CO615" s="234"/>
      <c r="CP615" s="234"/>
      <c r="CQ615" s="234"/>
      <c r="CR615" s="234"/>
      <c r="CS615" s="234"/>
      <c r="CT615" s="234"/>
      <c r="CU615" s="234"/>
      <c r="CV615" s="234"/>
      <c r="CW615" s="234"/>
      <c r="CX615" s="234"/>
      <c r="CY615" s="234"/>
      <c r="CZ615" s="234"/>
      <c r="DA615" s="234"/>
      <c r="DB615" s="234"/>
      <c r="DC615" s="234"/>
      <c r="DD615" s="234"/>
      <c r="DE615" s="234"/>
      <c r="DF615" s="234"/>
      <c r="DG615" s="234"/>
      <c r="DH615" s="234"/>
      <c r="DI615" s="234"/>
      <c r="DJ615" s="234"/>
      <c r="DK615" s="234"/>
      <c r="DL615" s="234"/>
      <c r="DM615" s="234"/>
      <c r="DN615" s="234"/>
      <c r="DO615" s="234"/>
      <c r="DP615" s="234"/>
      <c r="DQ615" s="234"/>
      <c r="DR615" s="234"/>
      <c r="DS615" s="234"/>
      <c r="DT615" s="234"/>
      <c r="DU615" s="234"/>
      <c r="DV615" s="234"/>
      <c r="DW615" s="234"/>
      <c r="DX615" s="234"/>
      <c r="DY615" s="234"/>
      <c r="DZ615" s="234"/>
      <c r="EA615" s="234"/>
      <c r="EB615" s="234"/>
      <c r="EC615" s="234"/>
      <c r="ED615" s="234"/>
      <c r="EE615" s="234"/>
      <c r="EF615" s="234"/>
      <c r="EG615" s="234"/>
      <c r="EH615" s="234"/>
      <c r="EI615" s="234"/>
      <c r="EJ615" s="234"/>
      <c r="EK615" s="234"/>
      <c r="EL615" s="234"/>
      <c r="EM615" s="234"/>
      <c r="EN615" s="234"/>
      <c r="EO615" s="234"/>
      <c r="EP615" s="234"/>
      <c r="EQ615" s="234"/>
      <c r="ER615" s="234"/>
      <c r="ES615" s="234"/>
      <c r="ET615" s="234"/>
      <c r="EU615" s="234"/>
      <c r="EV615" s="234"/>
      <c r="EW615" s="234"/>
      <c r="EX615" s="234"/>
      <c r="EY615" s="234"/>
      <c r="EZ615" s="234"/>
      <c r="FA615" s="234"/>
      <c r="FB615" s="234"/>
      <c r="FC615" s="234"/>
      <c r="FD615" s="234"/>
      <c r="FE615" s="234"/>
      <c r="FF615" s="234"/>
      <c r="FG615" s="234"/>
      <c r="FH615" s="234"/>
      <c r="FI615" s="234"/>
      <c r="FJ615" s="234"/>
      <c r="FK615" s="234"/>
      <c r="FL615" s="234"/>
      <c r="FM615" s="234"/>
      <c r="FN615" s="234"/>
      <c r="FO615" s="234"/>
      <c r="FP615" s="234"/>
      <c r="FQ615" s="234"/>
      <c r="FR615" s="234"/>
      <c r="FS615" s="234"/>
      <c r="FT615" s="234"/>
      <c r="FU615" s="234"/>
      <c r="FV615" s="234"/>
      <c r="FW615" s="234"/>
      <c r="FX615" s="234"/>
      <c r="FY615" s="234"/>
      <c r="FZ615" s="234"/>
      <c r="GA615" s="234"/>
      <c r="GB615" s="234"/>
      <c r="GC615" s="234"/>
      <c r="GD615" s="234"/>
      <c r="GE615" s="234"/>
      <c r="GF615" s="234"/>
      <c r="GG615" s="234"/>
      <c r="GH615" s="234"/>
      <c r="GI615" s="234"/>
      <c r="GJ615" s="234"/>
      <c r="GK615" s="234"/>
      <c r="GL615" s="234"/>
      <c r="GM615" s="234"/>
      <c r="GN615" s="234"/>
      <c r="GO615" s="234"/>
      <c r="GP615" s="234"/>
      <c r="GQ615" s="234"/>
      <c r="GR615" s="234"/>
      <c r="GS615" s="234"/>
      <c r="GT615" s="234"/>
      <c r="GU615" s="234"/>
      <c r="GV615" s="234"/>
      <c r="GW615" s="234"/>
      <c r="GX615" s="234"/>
      <c r="GY615" s="234"/>
      <c r="GZ615" s="234"/>
      <c r="HA615" s="234"/>
      <c r="HB615" s="234"/>
      <c r="HC615" s="234"/>
      <c r="HD615" s="234"/>
      <c r="HE615" s="234"/>
      <c r="HF615" s="234"/>
      <c r="HG615" s="234"/>
      <c r="HH615" s="234"/>
      <c r="HI615" s="234"/>
      <c r="HJ615" s="234"/>
      <c r="HK615" s="234"/>
      <c r="HL615" s="234"/>
      <c r="HM615" s="234"/>
      <c r="HN615" s="234"/>
      <c r="HO615" s="234"/>
      <c r="HP615" s="234"/>
      <c r="HQ615" s="234"/>
      <c r="HR615" s="234"/>
      <c r="HS615" s="234"/>
      <c r="HT615" s="234"/>
      <c r="HU615" s="234"/>
      <c r="HV615" s="234"/>
      <c r="HW615" s="234"/>
      <c r="HX615" s="234"/>
      <c r="HY615" s="234"/>
      <c r="HZ615" s="234"/>
      <c r="IA615" s="234"/>
      <c r="IB615" s="234"/>
      <c r="IC615" s="234"/>
      <c r="ID615" s="234"/>
      <c r="IE615" s="234"/>
      <c r="IF615" s="234"/>
      <c r="IG615" s="234"/>
      <c r="IH615" s="234"/>
      <c r="II615" s="234"/>
      <c r="IJ615" s="234"/>
      <c r="IK615" s="234"/>
      <c r="IL615" s="234"/>
      <c r="IM615" s="234"/>
      <c r="IN615" s="234"/>
      <c r="IO615" s="234"/>
      <c r="IP615" s="234"/>
      <c r="IQ615" s="234"/>
      <c r="IR615" s="234"/>
      <c r="IS615" s="234"/>
      <c r="IT615" s="234"/>
    </row>
    <row r="616" spans="1:254" s="161" customFormat="1">
      <c r="A616" s="280"/>
      <c r="B616" s="781"/>
      <c r="C616" s="785"/>
      <c r="D616" s="796" t="s">
        <v>176</v>
      </c>
      <c r="E616" s="792"/>
      <c r="F616" s="792"/>
      <c r="G616" s="792"/>
      <c r="H616" s="792"/>
      <c r="I616" s="792"/>
      <c r="J616" s="792"/>
      <c r="K616" s="792"/>
      <c r="L616" s="792"/>
      <c r="M616" s="792"/>
      <c r="N616" s="794">
        <v>32</v>
      </c>
      <c r="O616" s="794">
        <v>28.799999999999994</v>
      </c>
      <c r="P616" s="794"/>
      <c r="Q616" s="795">
        <v>97865.073000000004</v>
      </c>
      <c r="R616" s="792"/>
      <c r="S616" s="797"/>
    </row>
    <row r="617" spans="1:254" s="161" customFormat="1">
      <c r="A617" s="280"/>
      <c r="B617" s="781"/>
      <c r="C617" s="786" t="s">
        <v>643</v>
      </c>
      <c r="D617" s="800"/>
      <c r="E617" s="800"/>
      <c r="F617" s="800"/>
      <c r="G617" s="800"/>
      <c r="H617" s="800"/>
      <c r="I617" s="800"/>
      <c r="J617" s="800"/>
      <c r="K617" s="800"/>
      <c r="L617" s="800"/>
      <c r="M617" s="800"/>
      <c r="N617" s="801">
        <v>32</v>
      </c>
      <c r="O617" s="801">
        <v>28.799999999999994</v>
      </c>
      <c r="P617" s="801"/>
      <c r="Q617" s="802">
        <v>97865.073000000004</v>
      </c>
      <c r="R617" s="800"/>
      <c r="S617" s="803"/>
    </row>
    <row r="618" spans="1:254" s="161" customFormat="1">
      <c r="A618" s="280"/>
      <c r="B618" s="781"/>
      <c r="C618" s="776" t="s">
        <v>1924</v>
      </c>
      <c r="D618" s="796" t="s">
        <v>177</v>
      </c>
      <c r="E618" s="798" t="s">
        <v>622</v>
      </c>
      <c r="F618" s="796" t="s">
        <v>192</v>
      </c>
      <c r="G618" s="798" t="s">
        <v>179</v>
      </c>
      <c r="H618" s="796" t="s">
        <v>179</v>
      </c>
      <c r="I618" s="798" t="s">
        <v>159</v>
      </c>
      <c r="J618" s="796" t="s">
        <v>155</v>
      </c>
      <c r="K618" s="798" t="s">
        <v>156</v>
      </c>
      <c r="L618" s="796" t="s">
        <v>623</v>
      </c>
      <c r="M618" s="798" t="s">
        <v>624</v>
      </c>
      <c r="N618" s="794">
        <v>0.76800000000000024</v>
      </c>
      <c r="O618" s="794">
        <v>0.59499999999999986</v>
      </c>
      <c r="P618" s="794"/>
      <c r="Q618" s="795">
        <v>2450.4450000000002</v>
      </c>
      <c r="R618" s="796"/>
      <c r="S618" s="797"/>
    </row>
    <row r="619" spans="1:254" s="161" customFormat="1">
      <c r="A619" s="280"/>
      <c r="B619" s="781"/>
      <c r="C619" s="775"/>
      <c r="D619" s="792"/>
      <c r="E619" s="793"/>
      <c r="F619" s="796" t="s">
        <v>193</v>
      </c>
      <c r="G619" s="798" t="s">
        <v>179</v>
      </c>
      <c r="H619" s="796" t="s">
        <v>179</v>
      </c>
      <c r="I619" s="798" t="s">
        <v>159</v>
      </c>
      <c r="J619" s="796" t="s">
        <v>155</v>
      </c>
      <c r="K619" s="798" t="s">
        <v>156</v>
      </c>
      <c r="L619" s="796" t="s">
        <v>623</v>
      </c>
      <c r="M619" s="798" t="s">
        <v>624</v>
      </c>
      <c r="N619" s="794">
        <v>0.76800000000000024</v>
      </c>
      <c r="O619" s="794">
        <v>0.59499999999999986</v>
      </c>
      <c r="P619" s="794"/>
      <c r="Q619" s="795">
        <v>2936.0509999999999</v>
      </c>
      <c r="R619" s="796"/>
      <c r="S619" s="797"/>
    </row>
    <row r="620" spans="1:254" s="161" customFormat="1">
      <c r="A620" s="280"/>
      <c r="B620" s="781"/>
      <c r="C620" s="775"/>
      <c r="D620" s="792"/>
      <c r="E620" s="799" t="s">
        <v>625</v>
      </c>
      <c r="F620" s="800"/>
      <c r="G620" s="800"/>
      <c r="H620" s="800"/>
      <c r="I620" s="800"/>
      <c r="J620" s="800"/>
      <c r="K620" s="800"/>
      <c r="L620" s="800"/>
      <c r="M620" s="800"/>
      <c r="N620" s="801">
        <v>1.5360000000000009</v>
      </c>
      <c r="O620" s="801">
        <v>1.1899999999999997</v>
      </c>
      <c r="P620" s="801">
        <v>1.204</v>
      </c>
      <c r="Q620" s="802">
        <v>5386.4960000000019</v>
      </c>
      <c r="R620" s="800"/>
      <c r="S620" s="803"/>
    </row>
    <row r="621" spans="1:254" s="161" customFormat="1">
      <c r="A621" s="280"/>
      <c r="B621" s="781"/>
      <c r="C621" s="785"/>
      <c r="D621" s="796" t="s">
        <v>189</v>
      </c>
      <c r="E621" s="792"/>
      <c r="F621" s="792"/>
      <c r="G621" s="792"/>
      <c r="H621" s="792"/>
      <c r="I621" s="792"/>
      <c r="J621" s="792"/>
      <c r="K621" s="792"/>
      <c r="L621" s="792"/>
      <c r="M621" s="792"/>
      <c r="N621" s="794">
        <v>1.5360000000000009</v>
      </c>
      <c r="O621" s="794">
        <v>1.1899999999999997</v>
      </c>
      <c r="P621" s="794"/>
      <c r="Q621" s="795">
        <v>5386.4960000000019</v>
      </c>
      <c r="R621" s="792"/>
      <c r="S621" s="797"/>
    </row>
    <row r="622" spans="1:254" s="161" customFormat="1">
      <c r="A622" s="280"/>
      <c r="B622" s="781"/>
      <c r="C622" s="786" t="s">
        <v>1925</v>
      </c>
      <c r="D622" s="800"/>
      <c r="E622" s="800"/>
      <c r="F622" s="800"/>
      <c r="G622" s="800"/>
      <c r="H622" s="800"/>
      <c r="I622" s="800"/>
      <c r="J622" s="800"/>
      <c r="K622" s="800"/>
      <c r="L622" s="800"/>
      <c r="M622" s="800"/>
      <c r="N622" s="801">
        <v>1.5360000000000009</v>
      </c>
      <c r="O622" s="801">
        <v>1.1899999999999997</v>
      </c>
      <c r="P622" s="801"/>
      <c r="Q622" s="802">
        <v>5386.4960000000019</v>
      </c>
      <c r="R622" s="800"/>
      <c r="S622" s="803"/>
    </row>
    <row r="623" spans="1:254" s="161" customFormat="1">
      <c r="A623" s="280"/>
      <c r="B623" s="781"/>
      <c r="C623" s="776" t="s">
        <v>1942</v>
      </c>
      <c r="D623" s="796" t="s">
        <v>177</v>
      </c>
      <c r="E623" s="798" t="s">
        <v>607</v>
      </c>
      <c r="F623" s="796" t="s">
        <v>225</v>
      </c>
      <c r="G623" s="798" t="s">
        <v>179</v>
      </c>
      <c r="H623" s="796" t="s">
        <v>179</v>
      </c>
      <c r="I623" s="798" t="s">
        <v>154</v>
      </c>
      <c r="J623" s="796" t="s">
        <v>155</v>
      </c>
      <c r="K623" s="798" t="s">
        <v>156</v>
      </c>
      <c r="L623" s="796" t="s">
        <v>608</v>
      </c>
      <c r="M623" s="798" t="s">
        <v>609</v>
      </c>
      <c r="N623" s="794">
        <v>0.77000000000000013</v>
      </c>
      <c r="O623" s="794">
        <v>0.69</v>
      </c>
      <c r="P623" s="794"/>
      <c r="Q623" s="795">
        <v>1869.511</v>
      </c>
      <c r="R623" s="796"/>
      <c r="S623" s="797"/>
    </row>
    <row r="624" spans="1:254" s="161" customFormat="1">
      <c r="A624" s="280"/>
      <c r="B624" s="781"/>
      <c r="C624" s="775"/>
      <c r="D624" s="792"/>
      <c r="E624" s="793"/>
      <c r="F624" s="796" t="s">
        <v>228</v>
      </c>
      <c r="G624" s="798" t="s">
        <v>179</v>
      </c>
      <c r="H624" s="796" t="s">
        <v>179</v>
      </c>
      <c r="I624" s="798" t="s">
        <v>154</v>
      </c>
      <c r="J624" s="796" t="s">
        <v>155</v>
      </c>
      <c r="K624" s="798" t="s">
        <v>156</v>
      </c>
      <c r="L624" s="796" t="s">
        <v>608</v>
      </c>
      <c r="M624" s="798" t="s">
        <v>609</v>
      </c>
      <c r="N624" s="794">
        <v>2.5</v>
      </c>
      <c r="O624" s="794">
        <v>2.25</v>
      </c>
      <c r="P624" s="794"/>
      <c r="Q624" s="795">
        <v>7029.4609999999993</v>
      </c>
      <c r="R624" s="796"/>
      <c r="S624" s="797"/>
    </row>
    <row r="625" spans="1:19" s="161" customFormat="1">
      <c r="A625" s="280"/>
      <c r="B625" s="781"/>
      <c r="C625" s="775"/>
      <c r="D625" s="792"/>
      <c r="E625" s="793"/>
      <c r="F625" s="796" t="s">
        <v>229</v>
      </c>
      <c r="G625" s="798" t="s">
        <v>179</v>
      </c>
      <c r="H625" s="796" t="s">
        <v>179</v>
      </c>
      <c r="I625" s="798" t="s">
        <v>154</v>
      </c>
      <c r="J625" s="796" t="s">
        <v>155</v>
      </c>
      <c r="K625" s="798" t="s">
        <v>156</v>
      </c>
      <c r="L625" s="796" t="s">
        <v>608</v>
      </c>
      <c r="M625" s="798" t="s">
        <v>609</v>
      </c>
      <c r="N625" s="794">
        <v>3.1500000000000008</v>
      </c>
      <c r="O625" s="794">
        <v>3</v>
      </c>
      <c r="P625" s="794"/>
      <c r="Q625" s="795">
        <v>20951.925999999999</v>
      </c>
      <c r="R625" s="796"/>
      <c r="S625" s="797"/>
    </row>
    <row r="626" spans="1:19" s="161" customFormat="1">
      <c r="A626" s="280"/>
      <c r="B626" s="781"/>
      <c r="C626" s="775"/>
      <c r="D626" s="792"/>
      <c r="E626" s="799" t="s">
        <v>610</v>
      </c>
      <c r="F626" s="800"/>
      <c r="G626" s="800"/>
      <c r="H626" s="800"/>
      <c r="I626" s="800"/>
      <c r="J626" s="800"/>
      <c r="K626" s="800"/>
      <c r="L626" s="800"/>
      <c r="M626" s="800"/>
      <c r="N626" s="801">
        <v>6.4200000000000026</v>
      </c>
      <c r="O626" s="801">
        <v>5.9399999999999995</v>
      </c>
      <c r="P626" s="801">
        <v>4.9370000000000003</v>
      </c>
      <c r="Q626" s="802">
        <v>29850.897999999997</v>
      </c>
      <c r="R626" s="800"/>
      <c r="S626" s="803"/>
    </row>
    <row r="627" spans="1:19" s="161" customFormat="1">
      <c r="A627" s="280"/>
      <c r="B627" s="781"/>
      <c r="C627" s="785"/>
      <c r="D627" s="796" t="s">
        <v>189</v>
      </c>
      <c r="E627" s="792"/>
      <c r="F627" s="792"/>
      <c r="G627" s="792"/>
      <c r="H627" s="792"/>
      <c r="I627" s="792"/>
      <c r="J627" s="792"/>
      <c r="K627" s="792"/>
      <c r="L627" s="792"/>
      <c r="M627" s="792"/>
      <c r="N627" s="794">
        <v>6.4200000000000026</v>
      </c>
      <c r="O627" s="794">
        <v>5.9399999999999995</v>
      </c>
      <c r="P627" s="794"/>
      <c r="Q627" s="795">
        <v>29850.897999999997</v>
      </c>
      <c r="R627" s="792"/>
      <c r="S627" s="797"/>
    </row>
    <row r="628" spans="1:19" s="161" customFormat="1">
      <c r="A628" s="280"/>
      <c r="B628" s="781"/>
      <c r="C628" s="786" t="s">
        <v>1943</v>
      </c>
      <c r="D628" s="800"/>
      <c r="E628" s="800"/>
      <c r="F628" s="800"/>
      <c r="G628" s="800"/>
      <c r="H628" s="800"/>
      <c r="I628" s="800"/>
      <c r="J628" s="800"/>
      <c r="K628" s="800"/>
      <c r="L628" s="800"/>
      <c r="M628" s="800"/>
      <c r="N628" s="801">
        <v>6.4200000000000026</v>
      </c>
      <c r="O628" s="801">
        <v>5.9399999999999995</v>
      </c>
      <c r="P628" s="801"/>
      <c r="Q628" s="802">
        <v>29850.897999999997</v>
      </c>
      <c r="R628" s="800"/>
      <c r="S628" s="803"/>
    </row>
    <row r="629" spans="1:19" s="161" customFormat="1">
      <c r="A629" s="280"/>
      <c r="B629" s="781"/>
      <c r="C629" s="776" t="s">
        <v>1917</v>
      </c>
      <c r="D629" s="796" t="s">
        <v>150</v>
      </c>
      <c r="E629" s="798" t="s">
        <v>644</v>
      </c>
      <c r="F629" s="796"/>
      <c r="G629" s="798" t="s">
        <v>153</v>
      </c>
      <c r="H629" s="796" t="s">
        <v>153</v>
      </c>
      <c r="I629" s="798" t="s">
        <v>154</v>
      </c>
      <c r="J629" s="796" t="s">
        <v>155</v>
      </c>
      <c r="K629" s="798" t="s">
        <v>156</v>
      </c>
      <c r="L629" s="796" t="s">
        <v>5</v>
      </c>
      <c r="M629" s="798" t="s">
        <v>5</v>
      </c>
      <c r="N629" s="794">
        <v>0.8999999999999998</v>
      </c>
      <c r="O629" s="794">
        <v>0.86399999999999977</v>
      </c>
      <c r="P629" s="794"/>
      <c r="Q629" s="795">
        <v>0</v>
      </c>
      <c r="R629" s="796"/>
      <c r="S629" s="797"/>
    </row>
    <row r="630" spans="1:19" s="161" customFormat="1">
      <c r="A630" s="280"/>
      <c r="B630" s="781"/>
      <c r="C630" s="775"/>
      <c r="D630" s="792"/>
      <c r="E630" s="793"/>
      <c r="F630" s="792"/>
      <c r="G630" s="793"/>
      <c r="H630" s="792"/>
      <c r="I630" s="793"/>
      <c r="J630" s="792"/>
      <c r="K630" s="793"/>
      <c r="L630" s="792"/>
      <c r="M630" s="793"/>
      <c r="N630" s="794"/>
      <c r="O630" s="794"/>
      <c r="P630" s="794"/>
      <c r="Q630" s="795"/>
      <c r="R630" s="796" t="s">
        <v>161</v>
      </c>
      <c r="S630" s="797">
        <v>0</v>
      </c>
    </row>
    <row r="631" spans="1:19" s="161" customFormat="1">
      <c r="A631" s="280"/>
      <c r="B631" s="781"/>
      <c r="C631" s="775"/>
      <c r="D631" s="792"/>
      <c r="E631" s="799" t="s">
        <v>645</v>
      </c>
      <c r="F631" s="800"/>
      <c r="G631" s="800"/>
      <c r="H631" s="800"/>
      <c r="I631" s="800"/>
      <c r="J631" s="800"/>
      <c r="K631" s="800"/>
      <c r="L631" s="800"/>
      <c r="M631" s="800"/>
      <c r="N631" s="801">
        <v>0.8999999999999998</v>
      </c>
      <c r="O631" s="801">
        <v>0.86399999999999977</v>
      </c>
      <c r="P631" s="801">
        <v>0</v>
      </c>
      <c r="Q631" s="802">
        <v>0</v>
      </c>
      <c r="R631" s="800"/>
      <c r="S631" s="803"/>
    </row>
    <row r="632" spans="1:19" s="161" customFormat="1">
      <c r="A632" s="280"/>
      <c r="B632" s="781"/>
      <c r="C632" s="785"/>
      <c r="D632" s="796" t="s">
        <v>176</v>
      </c>
      <c r="E632" s="792"/>
      <c r="F632" s="792"/>
      <c r="G632" s="792"/>
      <c r="H632" s="792"/>
      <c r="I632" s="792"/>
      <c r="J632" s="792"/>
      <c r="K632" s="792"/>
      <c r="L632" s="792"/>
      <c r="M632" s="792"/>
      <c r="N632" s="794">
        <v>0.8999999999999998</v>
      </c>
      <c r="O632" s="794">
        <v>0.86399999999999977</v>
      </c>
      <c r="P632" s="794"/>
      <c r="Q632" s="795">
        <v>0</v>
      </c>
      <c r="R632" s="792"/>
      <c r="S632" s="797"/>
    </row>
    <row r="633" spans="1:19" s="161" customFormat="1">
      <c r="A633" s="280"/>
      <c r="B633" s="781"/>
      <c r="C633" s="786" t="s">
        <v>1918</v>
      </c>
      <c r="D633" s="800"/>
      <c r="E633" s="800"/>
      <c r="F633" s="800"/>
      <c r="G633" s="800"/>
      <c r="H633" s="800"/>
      <c r="I633" s="800"/>
      <c r="J633" s="800"/>
      <c r="K633" s="800"/>
      <c r="L633" s="800"/>
      <c r="M633" s="800"/>
      <c r="N633" s="801">
        <v>0.8999999999999998</v>
      </c>
      <c r="O633" s="801">
        <v>0.86399999999999977</v>
      </c>
      <c r="P633" s="801"/>
      <c r="Q633" s="802">
        <v>0</v>
      </c>
      <c r="R633" s="800"/>
      <c r="S633" s="803"/>
    </row>
    <row r="634" spans="1:19" s="161" customFormat="1">
      <c r="A634" s="280"/>
      <c r="B634" s="781"/>
      <c r="C634" s="776" t="s">
        <v>2107</v>
      </c>
      <c r="D634" s="796" t="s">
        <v>150</v>
      </c>
      <c r="E634" s="798" t="s">
        <v>1931</v>
      </c>
      <c r="F634" s="796" t="s">
        <v>246</v>
      </c>
      <c r="G634" s="798" t="s">
        <v>153</v>
      </c>
      <c r="H634" s="796" t="s">
        <v>153</v>
      </c>
      <c r="I634" s="798" t="s">
        <v>159</v>
      </c>
      <c r="J634" s="796" t="s">
        <v>155</v>
      </c>
      <c r="K634" s="798" t="s">
        <v>1932</v>
      </c>
      <c r="L634" s="796" t="s">
        <v>1933</v>
      </c>
      <c r="M634" s="798" t="s">
        <v>1934</v>
      </c>
      <c r="N634" s="794">
        <v>1</v>
      </c>
      <c r="O634" s="794">
        <v>0.88899999999999979</v>
      </c>
      <c r="P634" s="794"/>
      <c r="Q634" s="795">
        <v>6.9930000000000003</v>
      </c>
      <c r="R634" s="796"/>
      <c r="S634" s="797"/>
    </row>
    <row r="635" spans="1:19" s="161" customFormat="1">
      <c r="A635" s="280"/>
      <c r="B635" s="781"/>
      <c r="C635" s="775"/>
      <c r="D635" s="792"/>
      <c r="E635" s="793"/>
      <c r="F635" s="792"/>
      <c r="G635" s="793"/>
      <c r="H635" s="792"/>
      <c r="I635" s="793"/>
      <c r="J635" s="792"/>
      <c r="K635" s="793"/>
      <c r="L635" s="792"/>
      <c r="M635" s="793"/>
      <c r="N635" s="794"/>
      <c r="O635" s="794"/>
      <c r="P635" s="794"/>
      <c r="Q635" s="795"/>
      <c r="R635" s="796" t="s">
        <v>161</v>
      </c>
      <c r="S635" s="797">
        <v>588.1</v>
      </c>
    </row>
    <row r="636" spans="1:19" s="161" customFormat="1">
      <c r="A636" s="280"/>
      <c r="B636" s="781"/>
      <c r="C636" s="775"/>
      <c r="D636" s="792"/>
      <c r="E636" s="793"/>
      <c r="F636" s="796" t="s">
        <v>247</v>
      </c>
      <c r="G636" s="798" t="s">
        <v>153</v>
      </c>
      <c r="H636" s="796" t="s">
        <v>153</v>
      </c>
      <c r="I636" s="798" t="s">
        <v>159</v>
      </c>
      <c r="J636" s="796" t="s">
        <v>155</v>
      </c>
      <c r="K636" s="798" t="s">
        <v>1932</v>
      </c>
      <c r="L636" s="796" t="s">
        <v>1933</v>
      </c>
      <c r="M636" s="798" t="s">
        <v>1934</v>
      </c>
      <c r="N636" s="794">
        <v>2.1200000000000006</v>
      </c>
      <c r="O636" s="794">
        <v>1.8699999999999999</v>
      </c>
      <c r="P636" s="794"/>
      <c r="Q636" s="795">
        <v>5.9370000000000003</v>
      </c>
      <c r="R636" s="796"/>
      <c r="S636" s="797"/>
    </row>
    <row r="637" spans="1:19" s="161" customFormat="1">
      <c r="A637" s="280"/>
      <c r="B637" s="781"/>
      <c r="C637" s="775"/>
      <c r="D637" s="792"/>
      <c r="E637" s="793"/>
      <c r="F637" s="792"/>
      <c r="G637" s="793"/>
      <c r="H637" s="792"/>
      <c r="I637" s="793"/>
      <c r="J637" s="792"/>
      <c r="K637" s="793"/>
      <c r="L637" s="792"/>
      <c r="M637" s="793"/>
      <c r="N637" s="794"/>
      <c r="O637" s="794"/>
      <c r="P637" s="794"/>
      <c r="Q637" s="795"/>
      <c r="R637" s="796" t="s">
        <v>161</v>
      </c>
      <c r="S637" s="797">
        <v>426.2</v>
      </c>
    </row>
    <row r="638" spans="1:19" s="161" customFormat="1">
      <c r="A638" s="280"/>
      <c r="B638" s="781"/>
      <c r="C638" s="775"/>
      <c r="D638" s="792"/>
      <c r="E638" s="793"/>
      <c r="F638" s="796" t="s">
        <v>1935</v>
      </c>
      <c r="G638" s="798" t="s">
        <v>153</v>
      </c>
      <c r="H638" s="796" t="s">
        <v>153</v>
      </c>
      <c r="I638" s="798" t="s">
        <v>159</v>
      </c>
      <c r="J638" s="796" t="s">
        <v>155</v>
      </c>
      <c r="K638" s="798" t="s">
        <v>1932</v>
      </c>
      <c r="L638" s="796" t="s">
        <v>1933</v>
      </c>
      <c r="M638" s="798" t="s">
        <v>1934</v>
      </c>
      <c r="N638" s="794">
        <v>2.5</v>
      </c>
      <c r="O638" s="794">
        <v>1.6290000000000002</v>
      </c>
      <c r="P638" s="794"/>
      <c r="Q638" s="795">
        <v>7.7119999999999997</v>
      </c>
      <c r="R638" s="796"/>
      <c r="S638" s="797"/>
    </row>
    <row r="639" spans="1:19" s="161" customFormat="1">
      <c r="A639" s="280"/>
      <c r="B639" s="781"/>
      <c r="C639" s="775"/>
      <c r="D639" s="792"/>
      <c r="E639" s="793"/>
      <c r="F639" s="792"/>
      <c r="G639" s="793"/>
      <c r="H639" s="792"/>
      <c r="I639" s="793"/>
      <c r="J639" s="792"/>
      <c r="K639" s="793"/>
      <c r="L639" s="792"/>
      <c r="M639" s="793"/>
      <c r="N639" s="794"/>
      <c r="O639" s="794"/>
      <c r="P639" s="794"/>
      <c r="Q639" s="795"/>
      <c r="R639" s="796" t="s">
        <v>161</v>
      </c>
      <c r="S639" s="797">
        <v>528.22</v>
      </c>
    </row>
    <row r="640" spans="1:19" s="161" customFormat="1">
      <c r="A640" s="280"/>
      <c r="B640" s="781"/>
      <c r="C640" s="775"/>
      <c r="D640" s="792"/>
      <c r="E640" s="793"/>
      <c r="F640" s="796" t="s">
        <v>1936</v>
      </c>
      <c r="G640" s="798" t="s">
        <v>153</v>
      </c>
      <c r="H640" s="796" t="s">
        <v>153</v>
      </c>
      <c r="I640" s="798" t="s">
        <v>159</v>
      </c>
      <c r="J640" s="796" t="s">
        <v>155</v>
      </c>
      <c r="K640" s="798" t="s">
        <v>1932</v>
      </c>
      <c r="L640" s="796" t="s">
        <v>1933</v>
      </c>
      <c r="M640" s="798" t="s">
        <v>1934</v>
      </c>
      <c r="N640" s="794">
        <v>2.5</v>
      </c>
      <c r="O640" s="794">
        <v>1.7510000000000001</v>
      </c>
      <c r="P640" s="794"/>
      <c r="Q640" s="795">
        <v>8.016</v>
      </c>
      <c r="R640" s="796"/>
      <c r="S640" s="797"/>
    </row>
    <row r="641" spans="1:19" s="161" customFormat="1">
      <c r="A641" s="280"/>
      <c r="B641" s="781"/>
      <c r="C641" s="775"/>
      <c r="D641" s="792"/>
      <c r="E641" s="793"/>
      <c r="F641" s="792"/>
      <c r="G641" s="793"/>
      <c r="H641" s="792"/>
      <c r="I641" s="793"/>
      <c r="J641" s="792"/>
      <c r="K641" s="793"/>
      <c r="L641" s="792"/>
      <c r="M641" s="793"/>
      <c r="N641" s="794"/>
      <c r="O641" s="794"/>
      <c r="P641" s="794"/>
      <c r="Q641" s="795"/>
      <c r="R641" s="796" t="s">
        <v>161</v>
      </c>
      <c r="S641" s="797">
        <v>521.20000000000005</v>
      </c>
    </row>
    <row r="642" spans="1:19" s="161" customFormat="1">
      <c r="A642" s="280"/>
      <c r="B642" s="781"/>
      <c r="C642" s="775"/>
      <c r="D642" s="792"/>
      <c r="E642" s="793"/>
      <c r="F642" s="796" t="s">
        <v>1937</v>
      </c>
      <c r="G642" s="798" t="s">
        <v>153</v>
      </c>
      <c r="H642" s="796" t="s">
        <v>153</v>
      </c>
      <c r="I642" s="798" t="s">
        <v>159</v>
      </c>
      <c r="J642" s="796" t="s">
        <v>155</v>
      </c>
      <c r="K642" s="798" t="s">
        <v>1932</v>
      </c>
      <c r="L642" s="796" t="s">
        <v>1933</v>
      </c>
      <c r="M642" s="798" t="s">
        <v>1934</v>
      </c>
      <c r="N642" s="794">
        <v>2.5</v>
      </c>
      <c r="O642" s="794">
        <v>1.7499999999999998</v>
      </c>
      <c r="P642" s="794"/>
      <c r="Q642" s="795">
        <v>8.0150000000000006</v>
      </c>
      <c r="R642" s="796"/>
      <c r="S642" s="797"/>
    </row>
    <row r="643" spans="1:19" s="161" customFormat="1">
      <c r="A643" s="280"/>
      <c r="B643" s="781"/>
      <c r="C643" s="775"/>
      <c r="D643" s="792"/>
      <c r="E643" s="793"/>
      <c r="F643" s="792"/>
      <c r="G643" s="793"/>
      <c r="H643" s="792"/>
      <c r="I643" s="793"/>
      <c r="J643" s="792"/>
      <c r="K643" s="793"/>
      <c r="L643" s="792"/>
      <c r="M643" s="793"/>
      <c r="N643" s="794"/>
      <c r="O643" s="794"/>
      <c r="P643" s="794"/>
      <c r="Q643" s="795"/>
      <c r="R643" s="796" t="s">
        <v>161</v>
      </c>
      <c r="S643" s="797">
        <v>652.67999999999995</v>
      </c>
    </row>
    <row r="644" spans="1:19" s="161" customFormat="1">
      <c r="A644" s="280"/>
      <c r="B644" s="781"/>
      <c r="C644" s="775"/>
      <c r="D644" s="792"/>
      <c r="E644" s="793"/>
      <c r="F644" s="796" t="s">
        <v>1938</v>
      </c>
      <c r="G644" s="798" t="s">
        <v>153</v>
      </c>
      <c r="H644" s="796" t="s">
        <v>153</v>
      </c>
      <c r="I644" s="798" t="s">
        <v>159</v>
      </c>
      <c r="J644" s="796" t="s">
        <v>155</v>
      </c>
      <c r="K644" s="798" t="s">
        <v>1932</v>
      </c>
      <c r="L644" s="796" t="s">
        <v>1933</v>
      </c>
      <c r="M644" s="798" t="s">
        <v>1934</v>
      </c>
      <c r="N644" s="794">
        <v>2.5</v>
      </c>
      <c r="O644" s="794">
        <v>1.829</v>
      </c>
      <c r="P644" s="794"/>
      <c r="Q644" s="795">
        <v>5.9370000000000003</v>
      </c>
      <c r="R644" s="796"/>
      <c r="S644" s="797"/>
    </row>
    <row r="645" spans="1:19" s="161" customFormat="1">
      <c r="A645" s="280"/>
      <c r="B645" s="781"/>
      <c r="C645" s="775"/>
      <c r="D645" s="792"/>
      <c r="E645" s="793"/>
      <c r="F645" s="792"/>
      <c r="G645" s="793"/>
      <c r="H645" s="792"/>
      <c r="I645" s="793"/>
      <c r="J645" s="792"/>
      <c r="K645" s="793"/>
      <c r="L645" s="792"/>
      <c r="M645" s="793"/>
      <c r="N645" s="794"/>
      <c r="O645" s="794"/>
      <c r="P645" s="794"/>
      <c r="Q645" s="795"/>
      <c r="R645" s="796" t="s">
        <v>161</v>
      </c>
      <c r="S645" s="797">
        <v>470.06</v>
      </c>
    </row>
    <row r="646" spans="1:19" s="161" customFormat="1">
      <c r="A646" s="280"/>
      <c r="B646" s="781"/>
      <c r="C646" s="775"/>
      <c r="D646" s="792"/>
      <c r="E646" s="793"/>
      <c r="F646" s="796" t="s">
        <v>1939</v>
      </c>
      <c r="G646" s="798" t="s">
        <v>153</v>
      </c>
      <c r="H646" s="796" t="s">
        <v>153</v>
      </c>
      <c r="I646" s="798" t="s">
        <v>159</v>
      </c>
      <c r="J646" s="796" t="s">
        <v>155</v>
      </c>
      <c r="K646" s="798" t="s">
        <v>1932</v>
      </c>
      <c r="L646" s="796" t="s">
        <v>1933</v>
      </c>
      <c r="M646" s="798" t="s">
        <v>1934</v>
      </c>
      <c r="N646" s="794">
        <v>2.5</v>
      </c>
      <c r="O646" s="794">
        <v>1.7320000000000004</v>
      </c>
      <c r="P646" s="794"/>
      <c r="Q646" s="795">
        <v>0</v>
      </c>
      <c r="R646" s="796"/>
      <c r="S646" s="797"/>
    </row>
    <row r="647" spans="1:19" s="161" customFormat="1">
      <c r="A647" s="280"/>
      <c r="B647" s="781"/>
      <c r="C647" s="775"/>
      <c r="D647" s="792"/>
      <c r="E647" s="793"/>
      <c r="F647" s="792"/>
      <c r="G647" s="793"/>
      <c r="H647" s="792"/>
      <c r="I647" s="793"/>
      <c r="J647" s="792"/>
      <c r="K647" s="793"/>
      <c r="L647" s="792"/>
      <c r="M647" s="793"/>
      <c r="N647" s="794"/>
      <c r="O647" s="794"/>
      <c r="P647" s="794"/>
      <c r="Q647" s="795"/>
      <c r="R647" s="796" t="s">
        <v>161</v>
      </c>
      <c r="S647" s="797">
        <v>0</v>
      </c>
    </row>
    <row r="648" spans="1:19" s="161" customFormat="1">
      <c r="A648" s="280"/>
      <c r="B648" s="781"/>
      <c r="C648" s="775"/>
      <c r="D648" s="792"/>
      <c r="E648" s="799" t="s">
        <v>1940</v>
      </c>
      <c r="F648" s="800"/>
      <c r="G648" s="800"/>
      <c r="H648" s="800"/>
      <c r="I648" s="800"/>
      <c r="J648" s="800"/>
      <c r="K648" s="800"/>
      <c r="L648" s="800"/>
      <c r="M648" s="800"/>
      <c r="N648" s="801">
        <v>15.620000000000017</v>
      </c>
      <c r="O648" s="801">
        <v>11.450000000000005</v>
      </c>
      <c r="P648" s="801">
        <v>0</v>
      </c>
      <c r="Q648" s="802">
        <v>42.61</v>
      </c>
      <c r="R648" s="800"/>
      <c r="S648" s="803"/>
    </row>
    <row r="649" spans="1:19" s="161" customFormat="1">
      <c r="A649" s="280"/>
      <c r="B649" s="781"/>
      <c r="C649" s="775"/>
      <c r="D649" s="796" t="s">
        <v>176</v>
      </c>
      <c r="E649" s="792"/>
      <c r="F649" s="792"/>
      <c r="G649" s="792"/>
      <c r="H649" s="792"/>
      <c r="I649" s="792"/>
      <c r="J649" s="792"/>
      <c r="K649" s="792"/>
      <c r="L649" s="792"/>
      <c r="M649" s="792"/>
      <c r="N649" s="794">
        <v>15.620000000000017</v>
      </c>
      <c r="O649" s="794">
        <v>11.450000000000005</v>
      </c>
      <c r="P649" s="794"/>
      <c r="Q649" s="795">
        <v>42.61</v>
      </c>
      <c r="R649" s="792"/>
      <c r="S649" s="797"/>
    </row>
    <row r="650" spans="1:19" s="161" customFormat="1">
      <c r="A650" s="280"/>
      <c r="B650" s="781"/>
      <c r="C650" s="775"/>
      <c r="D650" s="796" t="s">
        <v>177</v>
      </c>
      <c r="E650" s="798" t="s">
        <v>626</v>
      </c>
      <c r="F650" s="796" t="s">
        <v>629</v>
      </c>
      <c r="G650" s="798" t="s">
        <v>179</v>
      </c>
      <c r="H650" s="796" t="s">
        <v>179</v>
      </c>
      <c r="I650" s="798" t="s">
        <v>159</v>
      </c>
      <c r="J650" s="796" t="s">
        <v>223</v>
      </c>
      <c r="K650" s="798" t="s">
        <v>156</v>
      </c>
      <c r="L650" s="796" t="s">
        <v>627</v>
      </c>
      <c r="M650" s="798" t="s">
        <v>628</v>
      </c>
      <c r="N650" s="794">
        <v>30.149999999999995</v>
      </c>
      <c r="O650" s="794">
        <v>29.926000000000005</v>
      </c>
      <c r="P650" s="794"/>
      <c r="Q650" s="795">
        <v>90193.732000000004</v>
      </c>
      <c r="R650" s="796"/>
      <c r="S650" s="797"/>
    </row>
    <row r="651" spans="1:19" s="161" customFormat="1">
      <c r="A651" s="280"/>
      <c r="B651" s="781"/>
      <c r="C651" s="775"/>
      <c r="D651" s="792"/>
      <c r="E651" s="793"/>
      <c r="F651" s="796" t="s">
        <v>630</v>
      </c>
      <c r="G651" s="798" t="s">
        <v>179</v>
      </c>
      <c r="H651" s="796" t="s">
        <v>179</v>
      </c>
      <c r="I651" s="798" t="s">
        <v>159</v>
      </c>
      <c r="J651" s="796" t="s">
        <v>223</v>
      </c>
      <c r="K651" s="798" t="s">
        <v>156</v>
      </c>
      <c r="L651" s="796" t="s">
        <v>627</v>
      </c>
      <c r="M651" s="798" t="s">
        <v>628</v>
      </c>
      <c r="N651" s="794">
        <v>30.149999999999995</v>
      </c>
      <c r="O651" s="794">
        <v>29.95</v>
      </c>
      <c r="P651" s="794"/>
      <c r="Q651" s="795">
        <v>189390.73100000003</v>
      </c>
      <c r="R651" s="796"/>
      <c r="S651" s="797"/>
    </row>
    <row r="652" spans="1:19" s="161" customFormat="1">
      <c r="A652" s="280"/>
      <c r="B652" s="781"/>
      <c r="C652" s="775"/>
      <c r="D652" s="792"/>
      <c r="E652" s="793"/>
      <c r="F652" s="796" t="s">
        <v>631</v>
      </c>
      <c r="G652" s="798" t="s">
        <v>179</v>
      </c>
      <c r="H652" s="796" t="s">
        <v>179</v>
      </c>
      <c r="I652" s="798" t="s">
        <v>159</v>
      </c>
      <c r="J652" s="796" t="s">
        <v>223</v>
      </c>
      <c r="K652" s="798" t="s">
        <v>156</v>
      </c>
      <c r="L652" s="796" t="s">
        <v>627</v>
      </c>
      <c r="M652" s="798" t="s">
        <v>628</v>
      </c>
      <c r="N652" s="794">
        <v>30.149999999999995</v>
      </c>
      <c r="O652" s="794">
        <v>29.553999999999991</v>
      </c>
      <c r="P652" s="794"/>
      <c r="Q652" s="795">
        <v>168775.421</v>
      </c>
      <c r="R652" s="796"/>
      <c r="S652" s="797"/>
    </row>
    <row r="653" spans="1:19" s="161" customFormat="1">
      <c r="A653" s="280"/>
      <c r="B653" s="781"/>
      <c r="C653" s="775"/>
      <c r="D653" s="792"/>
      <c r="E653" s="793"/>
      <c r="F653" s="796" t="s">
        <v>1941</v>
      </c>
      <c r="G653" s="798" t="s">
        <v>179</v>
      </c>
      <c r="H653" s="796" t="s">
        <v>179</v>
      </c>
      <c r="I653" s="798" t="s">
        <v>159</v>
      </c>
      <c r="J653" s="796" t="s">
        <v>223</v>
      </c>
      <c r="K653" s="798" t="s">
        <v>156</v>
      </c>
      <c r="L653" s="796" t="s">
        <v>627</v>
      </c>
      <c r="M653" s="798" t="s">
        <v>628</v>
      </c>
      <c r="N653" s="794">
        <v>102</v>
      </c>
      <c r="O653" s="794">
        <v>99.860000000000028</v>
      </c>
      <c r="P653" s="794"/>
      <c r="Q653" s="795">
        <v>837083.14000000013</v>
      </c>
      <c r="R653" s="796"/>
      <c r="S653" s="797"/>
    </row>
    <row r="654" spans="1:19" s="161" customFormat="1">
      <c r="A654" s="280"/>
      <c r="B654" s="781"/>
      <c r="C654" s="775"/>
      <c r="D654" s="792"/>
      <c r="E654" s="799" t="s">
        <v>632</v>
      </c>
      <c r="F654" s="800"/>
      <c r="G654" s="800"/>
      <c r="H654" s="800"/>
      <c r="I654" s="800"/>
      <c r="J654" s="800"/>
      <c r="K654" s="800"/>
      <c r="L654" s="800"/>
      <c r="M654" s="800"/>
      <c r="N654" s="801">
        <v>192.45000000000005</v>
      </c>
      <c r="O654" s="801">
        <v>189.28999999999996</v>
      </c>
      <c r="P654" s="801">
        <v>0</v>
      </c>
      <c r="Q654" s="802">
        <v>1285443.0239999997</v>
      </c>
      <c r="R654" s="800"/>
      <c r="S654" s="803"/>
    </row>
    <row r="655" spans="1:19" s="161" customFormat="1">
      <c r="A655" s="280"/>
      <c r="B655" s="781"/>
      <c r="C655" s="785"/>
      <c r="D655" s="796" t="s">
        <v>189</v>
      </c>
      <c r="E655" s="792"/>
      <c r="F655" s="792"/>
      <c r="G655" s="792"/>
      <c r="H655" s="792"/>
      <c r="I655" s="792"/>
      <c r="J655" s="792"/>
      <c r="K655" s="792"/>
      <c r="L655" s="792"/>
      <c r="M655" s="792"/>
      <c r="N655" s="794">
        <v>192.45000000000005</v>
      </c>
      <c r="O655" s="794">
        <v>189.28999999999996</v>
      </c>
      <c r="P655" s="794"/>
      <c r="Q655" s="795">
        <v>1285443.0239999997</v>
      </c>
      <c r="R655" s="792"/>
      <c r="S655" s="797"/>
    </row>
    <row r="656" spans="1:19" s="161" customFormat="1">
      <c r="A656" s="280"/>
      <c r="B656" s="781"/>
      <c r="C656" s="786" t="s">
        <v>2108</v>
      </c>
      <c r="D656" s="800"/>
      <c r="E656" s="800"/>
      <c r="F656" s="800"/>
      <c r="G656" s="800"/>
      <c r="H656" s="800"/>
      <c r="I656" s="800"/>
      <c r="J656" s="800"/>
      <c r="K656" s="800"/>
      <c r="L656" s="800"/>
      <c r="M656" s="800"/>
      <c r="N656" s="801">
        <v>208.07000000000011</v>
      </c>
      <c r="O656" s="801">
        <v>200.73999999999998</v>
      </c>
      <c r="P656" s="801"/>
      <c r="Q656" s="802">
        <v>1285485.6339999998</v>
      </c>
      <c r="R656" s="800"/>
      <c r="S656" s="803"/>
    </row>
    <row r="657" spans="1:254" s="161" customFormat="1">
      <c r="A657" s="280"/>
      <c r="B657" s="781"/>
      <c r="C657" s="776" t="s">
        <v>2109</v>
      </c>
      <c r="D657" s="796" t="s">
        <v>177</v>
      </c>
      <c r="E657" s="798" t="s">
        <v>634</v>
      </c>
      <c r="F657" s="796" t="s">
        <v>635</v>
      </c>
      <c r="G657" s="798" t="s">
        <v>179</v>
      </c>
      <c r="H657" s="796" t="s">
        <v>179</v>
      </c>
      <c r="I657" s="798" t="s">
        <v>159</v>
      </c>
      <c r="J657" s="796" t="s">
        <v>223</v>
      </c>
      <c r="K657" s="798" t="s">
        <v>156</v>
      </c>
      <c r="L657" s="796" t="s">
        <v>627</v>
      </c>
      <c r="M657" s="798" t="s">
        <v>628</v>
      </c>
      <c r="N657" s="794">
        <v>50.000000000000007</v>
      </c>
      <c r="O657" s="794">
        <v>45.326000000000008</v>
      </c>
      <c r="P657" s="794"/>
      <c r="Q657" s="795">
        <v>348532.04</v>
      </c>
      <c r="R657" s="796"/>
      <c r="S657" s="797"/>
    </row>
    <row r="658" spans="1:254" s="161" customFormat="1">
      <c r="A658" s="280"/>
      <c r="B658" s="781"/>
      <c r="C658" s="775"/>
      <c r="D658" s="792"/>
      <c r="E658" s="793"/>
      <c r="F658" s="796" t="s">
        <v>636</v>
      </c>
      <c r="G658" s="798" t="s">
        <v>179</v>
      </c>
      <c r="H658" s="796" t="s">
        <v>179</v>
      </c>
      <c r="I658" s="798" t="s">
        <v>159</v>
      </c>
      <c r="J658" s="796" t="s">
        <v>223</v>
      </c>
      <c r="K658" s="798" t="s">
        <v>156</v>
      </c>
      <c r="L658" s="796" t="s">
        <v>627</v>
      </c>
      <c r="M658" s="798" t="s">
        <v>628</v>
      </c>
      <c r="N658" s="794">
        <v>50.000000000000007</v>
      </c>
      <c r="O658" s="794">
        <v>44.523000000000017</v>
      </c>
      <c r="P658" s="794"/>
      <c r="Q658" s="795">
        <v>269476.69</v>
      </c>
      <c r="R658" s="796"/>
      <c r="S658" s="797"/>
    </row>
    <row r="659" spans="1:254" s="161" customFormat="1" ht="14.25">
      <c r="A659" s="281"/>
      <c r="B659" s="781"/>
      <c r="C659" s="775"/>
      <c r="D659" s="792"/>
      <c r="E659" s="799" t="s">
        <v>637</v>
      </c>
      <c r="F659" s="800"/>
      <c r="G659" s="800"/>
      <c r="H659" s="800"/>
      <c r="I659" s="800"/>
      <c r="J659" s="800"/>
      <c r="K659" s="800"/>
      <c r="L659" s="800"/>
      <c r="M659" s="800"/>
      <c r="N659" s="801">
        <v>100.00000000000001</v>
      </c>
      <c r="O659" s="801">
        <v>89.849000000000032</v>
      </c>
      <c r="P659" s="801">
        <v>99.99</v>
      </c>
      <c r="Q659" s="802">
        <v>618008.73</v>
      </c>
      <c r="R659" s="800"/>
      <c r="S659" s="803"/>
      <c r="T659" s="234"/>
      <c r="U659" s="234"/>
      <c r="V659" s="234"/>
      <c r="W659" s="234"/>
      <c r="X659" s="234"/>
      <c r="Y659" s="234"/>
      <c r="Z659" s="234"/>
      <c r="AA659" s="234"/>
      <c r="AB659" s="234"/>
      <c r="AC659" s="234"/>
      <c r="AD659" s="234"/>
      <c r="AE659" s="234"/>
      <c r="AF659" s="234"/>
      <c r="AG659" s="234"/>
      <c r="AH659" s="234"/>
      <c r="AI659" s="234"/>
      <c r="AJ659" s="234"/>
      <c r="AK659" s="234"/>
      <c r="AL659" s="234"/>
      <c r="AM659" s="234"/>
      <c r="AN659" s="234"/>
      <c r="AO659" s="234"/>
      <c r="AP659" s="234"/>
      <c r="AQ659" s="234"/>
      <c r="AR659" s="234"/>
      <c r="AS659" s="234"/>
      <c r="AT659" s="234"/>
      <c r="AU659" s="234"/>
      <c r="AV659" s="234"/>
      <c r="AW659" s="234"/>
      <c r="AX659" s="234"/>
      <c r="AY659" s="234"/>
      <c r="AZ659" s="234"/>
      <c r="BA659" s="234"/>
      <c r="BB659" s="234"/>
      <c r="BC659" s="234"/>
      <c r="BD659" s="234"/>
      <c r="BE659" s="234"/>
      <c r="BF659" s="234"/>
      <c r="BG659" s="234"/>
      <c r="BH659" s="234"/>
      <c r="BI659" s="234"/>
      <c r="BJ659" s="234"/>
      <c r="BK659" s="234"/>
      <c r="BL659" s="234"/>
      <c r="BM659" s="234"/>
      <c r="BN659" s="234"/>
      <c r="BO659" s="234"/>
      <c r="BP659" s="234"/>
      <c r="BQ659" s="234"/>
      <c r="BR659" s="234"/>
      <c r="BS659" s="234"/>
      <c r="BT659" s="234"/>
      <c r="BU659" s="234"/>
      <c r="BV659" s="234"/>
      <c r="BW659" s="234"/>
      <c r="BX659" s="234"/>
      <c r="BY659" s="234"/>
      <c r="BZ659" s="234"/>
      <c r="CA659" s="234"/>
      <c r="CB659" s="234"/>
      <c r="CC659" s="234"/>
      <c r="CD659" s="234"/>
      <c r="CE659" s="234"/>
      <c r="CF659" s="234"/>
      <c r="CG659" s="234"/>
      <c r="CH659" s="234"/>
      <c r="CI659" s="234"/>
      <c r="CJ659" s="234"/>
      <c r="CK659" s="234"/>
      <c r="CL659" s="234"/>
      <c r="CM659" s="234"/>
      <c r="CN659" s="234"/>
      <c r="CO659" s="234"/>
      <c r="CP659" s="234"/>
      <c r="CQ659" s="234"/>
      <c r="CR659" s="234"/>
      <c r="CS659" s="234"/>
      <c r="CT659" s="234"/>
      <c r="CU659" s="234"/>
      <c r="CV659" s="234"/>
      <c r="CW659" s="234"/>
      <c r="CX659" s="234"/>
      <c r="CY659" s="234"/>
      <c r="CZ659" s="234"/>
      <c r="DA659" s="234"/>
      <c r="DB659" s="234"/>
      <c r="DC659" s="234"/>
      <c r="DD659" s="234"/>
      <c r="DE659" s="234"/>
      <c r="DF659" s="234"/>
      <c r="DG659" s="234"/>
      <c r="DH659" s="234"/>
      <c r="DI659" s="234"/>
      <c r="DJ659" s="234"/>
      <c r="DK659" s="234"/>
      <c r="DL659" s="234"/>
      <c r="DM659" s="234"/>
      <c r="DN659" s="234"/>
      <c r="DO659" s="234"/>
      <c r="DP659" s="234"/>
      <c r="DQ659" s="234"/>
      <c r="DR659" s="234"/>
      <c r="DS659" s="234"/>
      <c r="DT659" s="234"/>
      <c r="DU659" s="234"/>
      <c r="DV659" s="234"/>
      <c r="DW659" s="234"/>
      <c r="DX659" s="234"/>
      <c r="DY659" s="234"/>
      <c r="DZ659" s="234"/>
      <c r="EA659" s="234"/>
      <c r="EB659" s="234"/>
      <c r="EC659" s="234"/>
      <c r="ED659" s="234"/>
      <c r="EE659" s="234"/>
      <c r="EF659" s="234"/>
      <c r="EG659" s="234"/>
      <c r="EH659" s="234"/>
      <c r="EI659" s="234"/>
      <c r="EJ659" s="234"/>
      <c r="EK659" s="234"/>
      <c r="EL659" s="234"/>
      <c r="EM659" s="234"/>
      <c r="EN659" s="234"/>
      <c r="EO659" s="234"/>
      <c r="EP659" s="234"/>
      <c r="EQ659" s="234"/>
      <c r="ER659" s="234"/>
      <c r="ES659" s="234"/>
      <c r="ET659" s="234"/>
      <c r="EU659" s="234"/>
      <c r="EV659" s="234"/>
      <c r="EW659" s="234"/>
      <c r="EX659" s="234"/>
      <c r="EY659" s="234"/>
      <c r="EZ659" s="234"/>
      <c r="FA659" s="234"/>
      <c r="FB659" s="234"/>
      <c r="FC659" s="234"/>
      <c r="FD659" s="234"/>
      <c r="FE659" s="234"/>
      <c r="FF659" s="234"/>
      <c r="FG659" s="234"/>
      <c r="FH659" s="234"/>
      <c r="FI659" s="234"/>
      <c r="FJ659" s="234"/>
      <c r="FK659" s="234"/>
      <c r="FL659" s="234"/>
      <c r="FM659" s="234"/>
      <c r="FN659" s="234"/>
      <c r="FO659" s="234"/>
      <c r="FP659" s="234"/>
      <c r="FQ659" s="234"/>
      <c r="FR659" s="234"/>
      <c r="FS659" s="234"/>
      <c r="FT659" s="234"/>
      <c r="FU659" s="234"/>
      <c r="FV659" s="234"/>
      <c r="FW659" s="234"/>
      <c r="FX659" s="234"/>
      <c r="FY659" s="234"/>
      <c r="FZ659" s="234"/>
      <c r="GA659" s="234"/>
      <c r="GB659" s="234"/>
      <c r="GC659" s="234"/>
      <c r="GD659" s="234"/>
      <c r="GE659" s="234"/>
      <c r="GF659" s="234"/>
      <c r="GG659" s="234"/>
      <c r="GH659" s="234"/>
      <c r="GI659" s="234"/>
      <c r="GJ659" s="234"/>
      <c r="GK659" s="234"/>
      <c r="GL659" s="234"/>
      <c r="GM659" s="234"/>
      <c r="GN659" s="234"/>
      <c r="GO659" s="234"/>
      <c r="GP659" s="234"/>
      <c r="GQ659" s="234"/>
      <c r="GR659" s="234"/>
      <c r="GS659" s="234"/>
      <c r="GT659" s="234"/>
      <c r="GU659" s="234"/>
      <c r="GV659" s="234"/>
      <c r="GW659" s="234"/>
      <c r="GX659" s="234"/>
      <c r="GY659" s="234"/>
      <c r="GZ659" s="234"/>
      <c r="HA659" s="234"/>
      <c r="HB659" s="234"/>
      <c r="HC659" s="234"/>
      <c r="HD659" s="234"/>
      <c r="HE659" s="234"/>
      <c r="HF659" s="234"/>
      <c r="HG659" s="234"/>
      <c r="HH659" s="234"/>
      <c r="HI659" s="234"/>
      <c r="HJ659" s="234"/>
      <c r="HK659" s="234"/>
      <c r="HL659" s="234"/>
      <c r="HM659" s="234"/>
      <c r="HN659" s="234"/>
      <c r="HO659" s="234"/>
      <c r="HP659" s="234"/>
      <c r="HQ659" s="234"/>
      <c r="HR659" s="234"/>
      <c r="HS659" s="234"/>
      <c r="HT659" s="234"/>
      <c r="HU659" s="234"/>
      <c r="HV659" s="234"/>
      <c r="HW659" s="234"/>
      <c r="HX659" s="234"/>
      <c r="HY659" s="234"/>
      <c r="HZ659" s="234"/>
      <c r="IA659" s="234"/>
      <c r="IB659" s="234"/>
      <c r="IC659" s="234"/>
      <c r="ID659" s="234"/>
      <c r="IE659" s="234"/>
      <c r="IF659" s="234"/>
      <c r="IG659" s="234"/>
      <c r="IH659" s="234"/>
      <c r="II659" s="234"/>
      <c r="IJ659" s="234"/>
      <c r="IK659" s="234"/>
      <c r="IL659" s="234"/>
      <c r="IM659" s="234"/>
      <c r="IN659" s="234"/>
      <c r="IO659" s="234"/>
      <c r="IP659" s="234"/>
      <c r="IQ659" s="234"/>
      <c r="IR659" s="234"/>
      <c r="IS659" s="234"/>
      <c r="IT659" s="234"/>
    </row>
    <row r="660" spans="1:254" s="161" customFormat="1">
      <c r="A660" s="280"/>
      <c r="B660" s="781"/>
      <c r="C660" s="785"/>
      <c r="D660" s="796" t="s">
        <v>189</v>
      </c>
      <c r="E660" s="792"/>
      <c r="F660" s="792"/>
      <c r="G660" s="792"/>
      <c r="H660" s="792"/>
      <c r="I660" s="792"/>
      <c r="J660" s="792"/>
      <c r="K660" s="792"/>
      <c r="L660" s="792"/>
      <c r="M660" s="792"/>
      <c r="N660" s="794">
        <v>100.00000000000001</v>
      </c>
      <c r="O660" s="794">
        <v>89.849000000000032</v>
      </c>
      <c r="P660" s="794"/>
      <c r="Q660" s="795">
        <v>618008.73</v>
      </c>
      <c r="R660" s="792"/>
      <c r="S660" s="797"/>
    </row>
    <row r="661" spans="1:254" s="161" customFormat="1">
      <c r="A661" s="280"/>
      <c r="B661" s="781"/>
      <c r="C661" s="786" t="s">
        <v>2110</v>
      </c>
      <c r="D661" s="800"/>
      <c r="E661" s="800"/>
      <c r="F661" s="800"/>
      <c r="G661" s="800"/>
      <c r="H661" s="800"/>
      <c r="I661" s="800"/>
      <c r="J661" s="800"/>
      <c r="K661" s="800"/>
      <c r="L661" s="800"/>
      <c r="M661" s="800"/>
      <c r="N661" s="801">
        <v>100.00000000000001</v>
      </c>
      <c r="O661" s="801">
        <v>89.849000000000032</v>
      </c>
      <c r="P661" s="801"/>
      <c r="Q661" s="802">
        <v>618008.73</v>
      </c>
      <c r="R661" s="800"/>
      <c r="S661" s="803"/>
    </row>
    <row r="662" spans="1:254" s="161" customFormat="1">
      <c r="A662" s="280"/>
      <c r="B662" s="781"/>
      <c r="C662" s="776" t="s">
        <v>2111</v>
      </c>
      <c r="D662" s="796" t="s">
        <v>150</v>
      </c>
      <c r="E662" s="798" t="s">
        <v>611</v>
      </c>
      <c r="F662" s="796"/>
      <c r="G662" s="798" t="s">
        <v>153</v>
      </c>
      <c r="H662" s="796" t="s">
        <v>153</v>
      </c>
      <c r="I662" s="798" t="s">
        <v>159</v>
      </c>
      <c r="J662" s="796" t="s">
        <v>155</v>
      </c>
      <c r="K662" s="798" t="s">
        <v>156</v>
      </c>
      <c r="L662" s="796" t="s">
        <v>612</v>
      </c>
      <c r="M662" s="798" t="s">
        <v>613</v>
      </c>
      <c r="N662" s="794">
        <v>17.96</v>
      </c>
      <c r="O662" s="794">
        <v>16.000000000000004</v>
      </c>
      <c r="P662" s="794"/>
      <c r="Q662" s="795">
        <v>60.207000000000001</v>
      </c>
      <c r="R662" s="796"/>
      <c r="S662" s="797"/>
    </row>
    <row r="663" spans="1:254" s="161" customFormat="1">
      <c r="A663" s="280"/>
      <c r="B663" s="781"/>
      <c r="C663" s="775"/>
      <c r="D663" s="792"/>
      <c r="E663" s="793"/>
      <c r="F663" s="792"/>
      <c r="G663" s="793"/>
      <c r="H663" s="792"/>
      <c r="I663" s="793"/>
      <c r="J663" s="792"/>
      <c r="K663" s="793"/>
      <c r="L663" s="792"/>
      <c r="M663" s="793"/>
      <c r="N663" s="794"/>
      <c r="O663" s="794"/>
      <c r="P663" s="794"/>
      <c r="Q663" s="795"/>
      <c r="R663" s="796" t="s">
        <v>161</v>
      </c>
      <c r="S663" s="797">
        <v>4758.25</v>
      </c>
    </row>
    <row r="664" spans="1:254" s="161" customFormat="1">
      <c r="A664" s="280"/>
      <c r="B664" s="781"/>
      <c r="C664" s="775"/>
      <c r="D664" s="792"/>
      <c r="E664" s="799" t="s">
        <v>614</v>
      </c>
      <c r="F664" s="800"/>
      <c r="G664" s="800"/>
      <c r="H664" s="800"/>
      <c r="I664" s="800"/>
      <c r="J664" s="800"/>
      <c r="K664" s="800"/>
      <c r="L664" s="800"/>
      <c r="M664" s="800"/>
      <c r="N664" s="801">
        <v>17.96</v>
      </c>
      <c r="O664" s="801">
        <v>16.000000000000004</v>
      </c>
      <c r="P664" s="801">
        <v>6.1040000000000001</v>
      </c>
      <c r="Q664" s="802">
        <v>60.207000000000001</v>
      </c>
      <c r="R664" s="800"/>
      <c r="S664" s="803"/>
    </row>
    <row r="665" spans="1:254" s="161" customFormat="1">
      <c r="A665" s="280"/>
      <c r="B665" s="781"/>
      <c r="C665" s="785"/>
      <c r="D665" s="796" t="s">
        <v>176</v>
      </c>
      <c r="E665" s="792"/>
      <c r="F665" s="792"/>
      <c r="G665" s="792"/>
      <c r="H665" s="792"/>
      <c r="I665" s="792"/>
      <c r="J665" s="792"/>
      <c r="K665" s="792"/>
      <c r="L665" s="792"/>
      <c r="M665" s="792"/>
      <c r="N665" s="794">
        <v>17.96</v>
      </c>
      <c r="O665" s="794">
        <v>16.000000000000004</v>
      </c>
      <c r="P665" s="794"/>
      <c r="Q665" s="795">
        <v>60.207000000000001</v>
      </c>
      <c r="R665" s="792"/>
      <c r="S665" s="797"/>
    </row>
    <row r="666" spans="1:254" s="161" customFormat="1">
      <c r="A666" s="280"/>
      <c r="B666" s="782"/>
      <c r="C666" s="786" t="s">
        <v>2112</v>
      </c>
      <c r="D666" s="800"/>
      <c r="E666" s="800"/>
      <c r="F666" s="800"/>
      <c r="G666" s="800"/>
      <c r="H666" s="800"/>
      <c r="I666" s="800"/>
      <c r="J666" s="800"/>
      <c r="K666" s="800"/>
      <c r="L666" s="800"/>
      <c r="M666" s="800"/>
      <c r="N666" s="801">
        <v>17.96</v>
      </c>
      <c r="O666" s="801">
        <v>16.000000000000004</v>
      </c>
      <c r="P666" s="801"/>
      <c r="Q666" s="802">
        <v>60.207000000000001</v>
      </c>
      <c r="R666" s="800"/>
      <c r="S666" s="803"/>
    </row>
    <row r="667" spans="1:254" s="161" customFormat="1">
      <c r="A667" s="280"/>
      <c r="B667" s="784" t="s">
        <v>646</v>
      </c>
      <c r="C667" s="779"/>
      <c r="D667" s="804"/>
      <c r="E667" s="804"/>
      <c r="F667" s="804"/>
      <c r="G667" s="804"/>
      <c r="H667" s="804"/>
      <c r="I667" s="804"/>
      <c r="J667" s="804"/>
      <c r="K667" s="804"/>
      <c r="L667" s="804"/>
      <c r="M667" s="804"/>
      <c r="N667" s="805">
        <v>375.97800000000041</v>
      </c>
      <c r="O667" s="805">
        <v>349.32299999999958</v>
      </c>
      <c r="P667" s="805"/>
      <c r="Q667" s="806">
        <v>2121540.1179999998</v>
      </c>
      <c r="R667" s="804"/>
      <c r="S667" s="807"/>
    </row>
    <row r="668" spans="1:254" s="161" customFormat="1">
      <c r="A668" s="280"/>
      <c r="B668" s="783" t="s">
        <v>6</v>
      </c>
      <c r="C668" s="776" t="s">
        <v>670</v>
      </c>
      <c r="D668" s="796" t="s">
        <v>177</v>
      </c>
      <c r="E668" s="798" t="s">
        <v>671</v>
      </c>
      <c r="F668" s="796" t="s">
        <v>225</v>
      </c>
      <c r="G668" s="798" t="s">
        <v>179</v>
      </c>
      <c r="H668" s="796" t="s">
        <v>179</v>
      </c>
      <c r="I668" s="798" t="s">
        <v>159</v>
      </c>
      <c r="J668" s="796" t="s">
        <v>223</v>
      </c>
      <c r="K668" s="798" t="s">
        <v>156</v>
      </c>
      <c r="L668" s="796" t="s">
        <v>667</v>
      </c>
      <c r="M668" s="798" t="s">
        <v>672</v>
      </c>
      <c r="N668" s="794">
        <v>114</v>
      </c>
      <c r="O668" s="794">
        <v>96.958999999999989</v>
      </c>
      <c r="P668" s="794"/>
      <c r="Q668" s="795">
        <v>809803.62099999993</v>
      </c>
      <c r="R668" s="796"/>
      <c r="S668" s="797"/>
    </row>
    <row r="669" spans="1:254" s="161" customFormat="1">
      <c r="A669" s="280"/>
      <c r="B669" s="781"/>
      <c r="C669" s="775"/>
      <c r="D669" s="792"/>
      <c r="E669" s="793"/>
      <c r="F669" s="796" t="s">
        <v>228</v>
      </c>
      <c r="G669" s="798" t="s">
        <v>179</v>
      </c>
      <c r="H669" s="796" t="s">
        <v>179</v>
      </c>
      <c r="I669" s="798" t="s">
        <v>159</v>
      </c>
      <c r="J669" s="796" t="s">
        <v>223</v>
      </c>
      <c r="K669" s="798" t="s">
        <v>156</v>
      </c>
      <c r="L669" s="796" t="s">
        <v>667</v>
      </c>
      <c r="M669" s="798" t="s">
        <v>672</v>
      </c>
      <c r="N669" s="794">
        <v>114</v>
      </c>
      <c r="O669" s="794">
        <v>96.958999999999989</v>
      </c>
      <c r="P669" s="794"/>
      <c r="Q669" s="795">
        <v>814896.45799999998</v>
      </c>
      <c r="R669" s="796"/>
      <c r="S669" s="797"/>
    </row>
    <row r="670" spans="1:254" s="161" customFormat="1">
      <c r="A670" s="280"/>
      <c r="B670" s="781"/>
      <c r="C670" s="775"/>
      <c r="D670" s="792"/>
      <c r="E670" s="793"/>
      <c r="F670" s="796" t="s">
        <v>229</v>
      </c>
      <c r="G670" s="798" t="s">
        <v>179</v>
      </c>
      <c r="H670" s="796" t="s">
        <v>179</v>
      </c>
      <c r="I670" s="798" t="s">
        <v>159</v>
      </c>
      <c r="J670" s="796" t="s">
        <v>223</v>
      </c>
      <c r="K670" s="798" t="s">
        <v>156</v>
      </c>
      <c r="L670" s="796" t="s">
        <v>667</v>
      </c>
      <c r="M670" s="798" t="s">
        <v>672</v>
      </c>
      <c r="N670" s="794">
        <v>114</v>
      </c>
      <c r="O670" s="794">
        <v>96.958999999999989</v>
      </c>
      <c r="P670" s="794"/>
      <c r="Q670" s="795">
        <v>795294.24900000007</v>
      </c>
      <c r="R670" s="796"/>
      <c r="S670" s="797"/>
    </row>
    <row r="671" spans="1:254" s="161" customFormat="1">
      <c r="A671" s="280"/>
      <c r="B671" s="781"/>
      <c r="C671" s="775"/>
      <c r="D671" s="792"/>
      <c r="E671" s="793"/>
      <c r="F671" s="796" t="s">
        <v>230</v>
      </c>
      <c r="G671" s="798" t="s">
        <v>179</v>
      </c>
      <c r="H671" s="796" t="s">
        <v>179</v>
      </c>
      <c r="I671" s="798" t="s">
        <v>159</v>
      </c>
      <c r="J671" s="796" t="s">
        <v>223</v>
      </c>
      <c r="K671" s="798" t="s">
        <v>156</v>
      </c>
      <c r="L671" s="796" t="s">
        <v>667</v>
      </c>
      <c r="M671" s="798" t="s">
        <v>672</v>
      </c>
      <c r="N671" s="794">
        <v>114</v>
      </c>
      <c r="O671" s="794">
        <v>96.958999999999989</v>
      </c>
      <c r="P671" s="794"/>
      <c r="Q671" s="795">
        <v>737891.65899999987</v>
      </c>
      <c r="R671" s="796"/>
      <c r="S671" s="797"/>
    </row>
    <row r="672" spans="1:254" s="161" customFormat="1">
      <c r="A672" s="280"/>
      <c r="B672" s="781"/>
      <c r="C672" s="775"/>
      <c r="D672" s="792"/>
      <c r="E672" s="793"/>
      <c r="F672" s="796" t="s">
        <v>231</v>
      </c>
      <c r="G672" s="798" t="s">
        <v>179</v>
      </c>
      <c r="H672" s="796" t="s">
        <v>179</v>
      </c>
      <c r="I672" s="798" t="s">
        <v>159</v>
      </c>
      <c r="J672" s="796" t="s">
        <v>223</v>
      </c>
      <c r="K672" s="798" t="s">
        <v>156</v>
      </c>
      <c r="L672" s="796" t="s">
        <v>667</v>
      </c>
      <c r="M672" s="798" t="s">
        <v>672</v>
      </c>
      <c r="N672" s="794">
        <v>114</v>
      </c>
      <c r="O672" s="794">
        <v>96.958999999999989</v>
      </c>
      <c r="P672" s="794"/>
      <c r="Q672" s="795">
        <v>688446.49300000002</v>
      </c>
      <c r="R672" s="796"/>
      <c r="S672" s="797"/>
    </row>
    <row r="673" spans="1:254" s="161" customFormat="1">
      <c r="A673" s="280"/>
      <c r="B673" s="781"/>
      <c r="C673" s="775"/>
      <c r="D673" s="792"/>
      <c r="E673" s="793"/>
      <c r="F673" s="796" t="s">
        <v>232</v>
      </c>
      <c r="G673" s="798" t="s">
        <v>179</v>
      </c>
      <c r="H673" s="796" t="s">
        <v>179</v>
      </c>
      <c r="I673" s="798" t="s">
        <v>159</v>
      </c>
      <c r="J673" s="796" t="s">
        <v>223</v>
      </c>
      <c r="K673" s="798" t="s">
        <v>156</v>
      </c>
      <c r="L673" s="796" t="s">
        <v>667</v>
      </c>
      <c r="M673" s="798" t="s">
        <v>672</v>
      </c>
      <c r="N673" s="794">
        <v>114</v>
      </c>
      <c r="O673" s="794">
        <v>96.958999999999989</v>
      </c>
      <c r="P673" s="794"/>
      <c r="Q673" s="795">
        <v>703520.74400000006</v>
      </c>
      <c r="R673" s="796"/>
      <c r="S673" s="797"/>
    </row>
    <row r="674" spans="1:254" s="161" customFormat="1">
      <c r="A674" s="280"/>
      <c r="B674" s="781"/>
      <c r="C674" s="775"/>
      <c r="D674" s="792"/>
      <c r="E674" s="793"/>
      <c r="F674" s="796" t="s">
        <v>673</v>
      </c>
      <c r="G674" s="798" t="s">
        <v>179</v>
      </c>
      <c r="H674" s="796" t="s">
        <v>179</v>
      </c>
      <c r="I674" s="798" t="s">
        <v>159</v>
      </c>
      <c r="J674" s="796" t="s">
        <v>223</v>
      </c>
      <c r="K674" s="798" t="s">
        <v>156</v>
      </c>
      <c r="L674" s="796" t="s">
        <v>667</v>
      </c>
      <c r="M674" s="798" t="s">
        <v>672</v>
      </c>
      <c r="N674" s="794">
        <v>114</v>
      </c>
      <c r="O674" s="794">
        <v>96.96</v>
      </c>
      <c r="P674" s="794"/>
      <c r="Q674" s="795">
        <v>699451.35699999984</v>
      </c>
      <c r="R674" s="796"/>
      <c r="S674" s="797"/>
    </row>
    <row r="675" spans="1:254" s="161" customFormat="1">
      <c r="A675" s="280"/>
      <c r="B675" s="781"/>
      <c r="C675" s="775"/>
      <c r="D675" s="792"/>
      <c r="E675" s="799" t="s">
        <v>674</v>
      </c>
      <c r="F675" s="800"/>
      <c r="G675" s="800"/>
      <c r="H675" s="800"/>
      <c r="I675" s="800"/>
      <c r="J675" s="800"/>
      <c r="K675" s="800"/>
      <c r="L675" s="800"/>
      <c r="M675" s="800"/>
      <c r="N675" s="801">
        <v>798</v>
      </c>
      <c r="O675" s="801">
        <v>678.71400000000131</v>
      </c>
      <c r="P675" s="801">
        <v>674.5</v>
      </c>
      <c r="Q675" s="802">
        <v>5249304.5809999993</v>
      </c>
      <c r="R675" s="800"/>
      <c r="S675" s="803"/>
    </row>
    <row r="676" spans="1:254" s="161" customFormat="1">
      <c r="A676" s="280"/>
      <c r="B676" s="781"/>
      <c r="C676" s="775"/>
      <c r="D676" s="792"/>
      <c r="E676" s="798" t="s">
        <v>675</v>
      </c>
      <c r="F676" s="796" t="s">
        <v>225</v>
      </c>
      <c r="G676" s="798" t="s">
        <v>179</v>
      </c>
      <c r="H676" s="796" t="s">
        <v>179</v>
      </c>
      <c r="I676" s="798" t="s">
        <v>159</v>
      </c>
      <c r="J676" s="796" t="s">
        <v>223</v>
      </c>
      <c r="K676" s="798" t="s">
        <v>156</v>
      </c>
      <c r="L676" s="796" t="s">
        <v>667</v>
      </c>
      <c r="M676" s="798" t="s">
        <v>672</v>
      </c>
      <c r="N676" s="794">
        <v>70.12</v>
      </c>
      <c r="O676" s="794">
        <v>73.144999999999996</v>
      </c>
      <c r="P676" s="794"/>
      <c r="Q676" s="795">
        <v>547582.08699999994</v>
      </c>
      <c r="R676" s="796"/>
      <c r="S676" s="797"/>
    </row>
    <row r="677" spans="1:254" s="161" customFormat="1">
      <c r="A677" s="280"/>
      <c r="B677" s="781"/>
      <c r="C677" s="775"/>
      <c r="D677" s="792"/>
      <c r="E677" s="793"/>
      <c r="F677" s="796" t="s">
        <v>228</v>
      </c>
      <c r="G677" s="798" t="s">
        <v>179</v>
      </c>
      <c r="H677" s="796" t="s">
        <v>179</v>
      </c>
      <c r="I677" s="798" t="s">
        <v>159</v>
      </c>
      <c r="J677" s="796" t="s">
        <v>223</v>
      </c>
      <c r="K677" s="798" t="s">
        <v>156</v>
      </c>
      <c r="L677" s="796" t="s">
        <v>667</v>
      </c>
      <c r="M677" s="798" t="s">
        <v>672</v>
      </c>
      <c r="N677" s="794">
        <v>70.12</v>
      </c>
      <c r="O677" s="794">
        <v>73.144999999999996</v>
      </c>
      <c r="P677" s="794"/>
      <c r="Q677" s="795">
        <v>554533.95700000005</v>
      </c>
      <c r="R677" s="796"/>
      <c r="S677" s="797"/>
    </row>
    <row r="678" spans="1:254" s="161" customFormat="1">
      <c r="A678" s="280"/>
      <c r="B678" s="781"/>
      <c r="C678" s="775"/>
      <c r="D678" s="792"/>
      <c r="E678" s="793"/>
      <c r="F678" s="796" t="s">
        <v>229</v>
      </c>
      <c r="G678" s="798" t="s">
        <v>179</v>
      </c>
      <c r="H678" s="796" t="s">
        <v>179</v>
      </c>
      <c r="I678" s="798" t="s">
        <v>159</v>
      </c>
      <c r="J678" s="796" t="s">
        <v>223</v>
      </c>
      <c r="K678" s="798" t="s">
        <v>156</v>
      </c>
      <c r="L678" s="796" t="s">
        <v>667</v>
      </c>
      <c r="M678" s="798" t="s">
        <v>672</v>
      </c>
      <c r="N678" s="794">
        <v>70.12</v>
      </c>
      <c r="O678" s="794">
        <v>73.146000000000001</v>
      </c>
      <c r="P678" s="794"/>
      <c r="Q678" s="795">
        <v>555654.03100000008</v>
      </c>
      <c r="R678" s="796"/>
      <c r="S678" s="797"/>
    </row>
    <row r="679" spans="1:254" s="161" customFormat="1" ht="14.25">
      <c r="A679" s="281"/>
      <c r="B679" s="781"/>
      <c r="C679" s="775"/>
      <c r="D679" s="792"/>
      <c r="E679" s="799" t="s">
        <v>676</v>
      </c>
      <c r="F679" s="800"/>
      <c r="G679" s="800"/>
      <c r="H679" s="800"/>
      <c r="I679" s="800"/>
      <c r="J679" s="800"/>
      <c r="K679" s="800"/>
      <c r="L679" s="800"/>
      <c r="M679" s="800"/>
      <c r="N679" s="801">
        <v>210.36</v>
      </c>
      <c r="O679" s="801">
        <v>219.43599999999984</v>
      </c>
      <c r="P679" s="801">
        <v>216.3</v>
      </c>
      <c r="Q679" s="802">
        <v>1657770.0749999995</v>
      </c>
      <c r="R679" s="800"/>
      <c r="S679" s="803"/>
      <c r="T679" s="234"/>
      <c r="U679" s="234"/>
      <c r="V679" s="234"/>
      <c r="W679" s="234"/>
      <c r="X679" s="234"/>
      <c r="Y679" s="234"/>
      <c r="Z679" s="234"/>
      <c r="AA679" s="234"/>
      <c r="AB679" s="234"/>
      <c r="AC679" s="234"/>
      <c r="AD679" s="234"/>
      <c r="AE679" s="234"/>
      <c r="AF679" s="234"/>
      <c r="AG679" s="234"/>
      <c r="AH679" s="234"/>
      <c r="AI679" s="234"/>
      <c r="AJ679" s="234"/>
      <c r="AK679" s="234"/>
      <c r="AL679" s="234"/>
      <c r="AM679" s="234"/>
      <c r="AN679" s="234"/>
      <c r="AO679" s="234"/>
      <c r="AP679" s="234"/>
      <c r="AQ679" s="234"/>
      <c r="AR679" s="234"/>
      <c r="AS679" s="234"/>
      <c r="AT679" s="234"/>
      <c r="AU679" s="234"/>
      <c r="AV679" s="234"/>
      <c r="AW679" s="234"/>
      <c r="AX679" s="234"/>
      <c r="AY679" s="234"/>
      <c r="AZ679" s="234"/>
      <c r="BA679" s="234"/>
      <c r="BB679" s="234"/>
      <c r="BC679" s="234"/>
      <c r="BD679" s="234"/>
      <c r="BE679" s="234"/>
      <c r="BF679" s="234"/>
      <c r="BG679" s="234"/>
      <c r="BH679" s="234"/>
      <c r="BI679" s="234"/>
      <c r="BJ679" s="234"/>
      <c r="BK679" s="234"/>
      <c r="BL679" s="234"/>
      <c r="BM679" s="234"/>
      <c r="BN679" s="234"/>
      <c r="BO679" s="234"/>
      <c r="BP679" s="234"/>
      <c r="BQ679" s="234"/>
      <c r="BR679" s="234"/>
      <c r="BS679" s="234"/>
      <c r="BT679" s="234"/>
      <c r="BU679" s="234"/>
      <c r="BV679" s="234"/>
      <c r="BW679" s="234"/>
      <c r="BX679" s="234"/>
      <c r="BY679" s="234"/>
      <c r="BZ679" s="234"/>
      <c r="CA679" s="234"/>
      <c r="CB679" s="234"/>
      <c r="CC679" s="234"/>
      <c r="CD679" s="234"/>
      <c r="CE679" s="234"/>
      <c r="CF679" s="234"/>
      <c r="CG679" s="234"/>
      <c r="CH679" s="234"/>
      <c r="CI679" s="234"/>
      <c r="CJ679" s="234"/>
      <c r="CK679" s="234"/>
      <c r="CL679" s="234"/>
      <c r="CM679" s="234"/>
      <c r="CN679" s="234"/>
      <c r="CO679" s="234"/>
      <c r="CP679" s="234"/>
      <c r="CQ679" s="234"/>
      <c r="CR679" s="234"/>
      <c r="CS679" s="234"/>
      <c r="CT679" s="234"/>
      <c r="CU679" s="234"/>
      <c r="CV679" s="234"/>
      <c r="CW679" s="234"/>
      <c r="CX679" s="234"/>
      <c r="CY679" s="234"/>
      <c r="CZ679" s="234"/>
      <c r="DA679" s="234"/>
      <c r="DB679" s="234"/>
      <c r="DC679" s="234"/>
      <c r="DD679" s="234"/>
      <c r="DE679" s="234"/>
      <c r="DF679" s="234"/>
      <c r="DG679" s="234"/>
      <c r="DH679" s="234"/>
      <c r="DI679" s="234"/>
      <c r="DJ679" s="234"/>
      <c r="DK679" s="234"/>
      <c r="DL679" s="234"/>
      <c r="DM679" s="234"/>
      <c r="DN679" s="234"/>
      <c r="DO679" s="234"/>
      <c r="DP679" s="234"/>
      <c r="DQ679" s="234"/>
      <c r="DR679" s="234"/>
      <c r="DS679" s="234"/>
      <c r="DT679" s="234"/>
      <c r="DU679" s="234"/>
      <c r="DV679" s="234"/>
      <c r="DW679" s="234"/>
      <c r="DX679" s="234"/>
      <c r="DY679" s="234"/>
      <c r="DZ679" s="234"/>
      <c r="EA679" s="234"/>
      <c r="EB679" s="234"/>
      <c r="EC679" s="234"/>
      <c r="ED679" s="234"/>
      <c r="EE679" s="234"/>
      <c r="EF679" s="234"/>
      <c r="EG679" s="234"/>
      <c r="EH679" s="234"/>
      <c r="EI679" s="234"/>
      <c r="EJ679" s="234"/>
      <c r="EK679" s="234"/>
      <c r="EL679" s="234"/>
      <c r="EM679" s="234"/>
      <c r="EN679" s="234"/>
      <c r="EO679" s="234"/>
      <c r="EP679" s="234"/>
      <c r="EQ679" s="234"/>
      <c r="ER679" s="234"/>
      <c r="ES679" s="234"/>
      <c r="ET679" s="234"/>
      <c r="EU679" s="234"/>
      <c r="EV679" s="234"/>
      <c r="EW679" s="234"/>
      <c r="EX679" s="234"/>
      <c r="EY679" s="234"/>
      <c r="EZ679" s="234"/>
      <c r="FA679" s="234"/>
      <c r="FB679" s="234"/>
      <c r="FC679" s="234"/>
      <c r="FD679" s="234"/>
      <c r="FE679" s="234"/>
      <c r="FF679" s="234"/>
      <c r="FG679" s="234"/>
      <c r="FH679" s="234"/>
      <c r="FI679" s="234"/>
      <c r="FJ679" s="234"/>
      <c r="FK679" s="234"/>
      <c r="FL679" s="234"/>
      <c r="FM679" s="234"/>
      <c r="FN679" s="234"/>
      <c r="FO679" s="234"/>
      <c r="FP679" s="234"/>
      <c r="FQ679" s="234"/>
      <c r="FR679" s="234"/>
      <c r="FS679" s="234"/>
      <c r="FT679" s="234"/>
      <c r="FU679" s="234"/>
      <c r="FV679" s="234"/>
      <c r="FW679" s="234"/>
      <c r="FX679" s="234"/>
      <c r="FY679" s="234"/>
      <c r="FZ679" s="234"/>
      <c r="GA679" s="234"/>
      <c r="GB679" s="234"/>
      <c r="GC679" s="234"/>
      <c r="GD679" s="234"/>
      <c r="GE679" s="234"/>
      <c r="GF679" s="234"/>
      <c r="GG679" s="234"/>
      <c r="GH679" s="234"/>
      <c r="GI679" s="234"/>
      <c r="GJ679" s="234"/>
      <c r="GK679" s="234"/>
      <c r="GL679" s="234"/>
      <c r="GM679" s="234"/>
      <c r="GN679" s="234"/>
      <c r="GO679" s="234"/>
      <c r="GP679" s="234"/>
      <c r="GQ679" s="234"/>
      <c r="GR679" s="234"/>
      <c r="GS679" s="234"/>
      <c r="GT679" s="234"/>
      <c r="GU679" s="234"/>
      <c r="GV679" s="234"/>
      <c r="GW679" s="234"/>
      <c r="GX679" s="234"/>
      <c r="GY679" s="234"/>
      <c r="GZ679" s="234"/>
      <c r="HA679" s="234"/>
      <c r="HB679" s="234"/>
      <c r="HC679" s="234"/>
      <c r="HD679" s="234"/>
      <c r="HE679" s="234"/>
      <c r="HF679" s="234"/>
      <c r="HG679" s="234"/>
      <c r="HH679" s="234"/>
      <c r="HI679" s="234"/>
      <c r="HJ679" s="234"/>
      <c r="HK679" s="234"/>
      <c r="HL679" s="234"/>
      <c r="HM679" s="234"/>
      <c r="HN679" s="234"/>
      <c r="HO679" s="234"/>
      <c r="HP679" s="234"/>
      <c r="HQ679" s="234"/>
      <c r="HR679" s="234"/>
      <c r="HS679" s="234"/>
      <c r="HT679" s="234"/>
      <c r="HU679" s="234"/>
      <c r="HV679" s="234"/>
      <c r="HW679" s="234"/>
      <c r="HX679" s="234"/>
      <c r="HY679" s="234"/>
      <c r="HZ679" s="234"/>
      <c r="IA679" s="234"/>
      <c r="IB679" s="234"/>
      <c r="IC679" s="234"/>
      <c r="ID679" s="234"/>
      <c r="IE679" s="234"/>
      <c r="IF679" s="234"/>
      <c r="IG679" s="234"/>
      <c r="IH679" s="234"/>
      <c r="II679" s="234"/>
      <c r="IJ679" s="234"/>
      <c r="IK679" s="234"/>
      <c r="IL679" s="234"/>
      <c r="IM679" s="234"/>
      <c r="IN679" s="234"/>
      <c r="IO679" s="234"/>
      <c r="IP679" s="234"/>
      <c r="IQ679" s="234"/>
      <c r="IR679" s="234"/>
      <c r="IS679" s="234"/>
      <c r="IT679" s="234"/>
    </row>
    <row r="680" spans="1:254" s="161" customFormat="1">
      <c r="A680" s="280"/>
      <c r="B680" s="781"/>
      <c r="C680" s="785"/>
      <c r="D680" s="796" t="s">
        <v>189</v>
      </c>
      <c r="E680" s="792"/>
      <c r="F680" s="792"/>
      <c r="G680" s="792"/>
      <c r="H680" s="792"/>
      <c r="I680" s="792"/>
      <c r="J680" s="792"/>
      <c r="K680" s="792"/>
      <c r="L680" s="792"/>
      <c r="M680" s="792"/>
      <c r="N680" s="794">
        <v>1008.360000000001</v>
      </c>
      <c r="O680" s="794">
        <v>898.15000000000146</v>
      </c>
      <c r="P680" s="794"/>
      <c r="Q680" s="795">
        <v>6907074.6559999986</v>
      </c>
      <c r="R680" s="792"/>
      <c r="S680" s="797"/>
    </row>
    <row r="681" spans="1:254" s="161" customFormat="1">
      <c r="A681" s="280"/>
      <c r="B681" s="781"/>
      <c r="C681" s="786" t="s">
        <v>677</v>
      </c>
      <c r="D681" s="800"/>
      <c r="E681" s="800"/>
      <c r="F681" s="800"/>
      <c r="G681" s="800"/>
      <c r="H681" s="800"/>
      <c r="I681" s="800"/>
      <c r="J681" s="800"/>
      <c r="K681" s="800"/>
      <c r="L681" s="800"/>
      <c r="M681" s="800"/>
      <c r="N681" s="801">
        <v>1008.360000000001</v>
      </c>
      <c r="O681" s="801">
        <v>898.15000000000146</v>
      </c>
      <c r="P681" s="801"/>
      <c r="Q681" s="802">
        <v>6907074.6559999986</v>
      </c>
      <c r="R681" s="800"/>
      <c r="S681" s="803"/>
    </row>
    <row r="682" spans="1:254" s="161" customFormat="1">
      <c r="A682" s="280"/>
      <c r="B682" s="781"/>
      <c r="C682" s="776" t="s">
        <v>1149</v>
      </c>
      <c r="D682" s="796" t="s">
        <v>177</v>
      </c>
      <c r="E682" s="798" t="s">
        <v>1737</v>
      </c>
      <c r="F682" s="796" t="s">
        <v>192</v>
      </c>
      <c r="G682" s="798" t="s">
        <v>179</v>
      </c>
      <c r="H682" s="796" t="s">
        <v>179</v>
      </c>
      <c r="I682" s="798" t="s">
        <v>159</v>
      </c>
      <c r="J682" s="796" t="s">
        <v>223</v>
      </c>
      <c r="K682" s="798" t="s">
        <v>156</v>
      </c>
      <c r="L682" s="796" t="s">
        <v>1738</v>
      </c>
      <c r="M682" s="798" t="s">
        <v>1739</v>
      </c>
      <c r="N682" s="794">
        <v>171.28000000000006</v>
      </c>
      <c r="O682" s="794">
        <v>181.82900000000006</v>
      </c>
      <c r="P682" s="794"/>
      <c r="Q682" s="795">
        <v>1121569.8470000001</v>
      </c>
      <c r="R682" s="796"/>
      <c r="S682" s="797"/>
    </row>
    <row r="683" spans="1:254" s="161" customFormat="1">
      <c r="A683" s="280"/>
      <c r="B683" s="781"/>
      <c r="C683" s="775"/>
      <c r="D683" s="792"/>
      <c r="E683" s="793"/>
      <c r="F683" s="796" t="s">
        <v>193</v>
      </c>
      <c r="G683" s="798" t="s">
        <v>179</v>
      </c>
      <c r="H683" s="796" t="s">
        <v>179</v>
      </c>
      <c r="I683" s="798" t="s">
        <v>159</v>
      </c>
      <c r="J683" s="796" t="s">
        <v>223</v>
      </c>
      <c r="K683" s="798" t="s">
        <v>156</v>
      </c>
      <c r="L683" s="796" t="s">
        <v>1738</v>
      </c>
      <c r="M683" s="798" t="s">
        <v>1739</v>
      </c>
      <c r="N683" s="794">
        <v>171.28000000000006</v>
      </c>
      <c r="O683" s="794">
        <v>181.70500000000004</v>
      </c>
      <c r="P683" s="794"/>
      <c r="Q683" s="795">
        <v>1001693.647</v>
      </c>
      <c r="R683" s="796"/>
      <c r="S683" s="797"/>
    </row>
    <row r="684" spans="1:254" s="161" customFormat="1">
      <c r="A684" s="280"/>
      <c r="B684" s="781"/>
      <c r="C684" s="775"/>
      <c r="D684" s="792"/>
      <c r="E684" s="793"/>
      <c r="F684" s="796" t="s">
        <v>238</v>
      </c>
      <c r="G684" s="798" t="s">
        <v>179</v>
      </c>
      <c r="H684" s="796" t="s">
        <v>179</v>
      </c>
      <c r="I684" s="798" t="s">
        <v>159</v>
      </c>
      <c r="J684" s="796" t="s">
        <v>223</v>
      </c>
      <c r="K684" s="798" t="s">
        <v>156</v>
      </c>
      <c r="L684" s="796" t="s">
        <v>1738</v>
      </c>
      <c r="M684" s="798" t="s">
        <v>1739</v>
      </c>
      <c r="N684" s="794">
        <v>171.28000000000006</v>
      </c>
      <c r="O684" s="794">
        <v>181.55600000000004</v>
      </c>
      <c r="P684" s="794"/>
      <c r="Q684" s="795">
        <v>1160527.4750000001</v>
      </c>
      <c r="R684" s="796"/>
      <c r="S684" s="797"/>
    </row>
    <row r="685" spans="1:254" s="161" customFormat="1">
      <c r="A685" s="280"/>
      <c r="B685" s="781"/>
      <c r="C685" s="775"/>
      <c r="D685" s="792"/>
      <c r="E685" s="793"/>
      <c r="F685" s="796" t="s">
        <v>356</v>
      </c>
      <c r="G685" s="798" t="s">
        <v>179</v>
      </c>
      <c r="H685" s="796" t="s">
        <v>179</v>
      </c>
      <c r="I685" s="798" t="s">
        <v>159</v>
      </c>
      <c r="J685" s="796" t="s">
        <v>223</v>
      </c>
      <c r="K685" s="798" t="s">
        <v>156</v>
      </c>
      <c r="L685" s="796" t="s">
        <v>1738</v>
      </c>
      <c r="M685" s="798" t="s">
        <v>1739</v>
      </c>
      <c r="N685" s="794">
        <v>10.76</v>
      </c>
      <c r="O685" s="794">
        <v>10.427</v>
      </c>
      <c r="P685" s="794"/>
      <c r="Q685" s="795">
        <v>54805.847999999998</v>
      </c>
      <c r="R685" s="796"/>
      <c r="S685" s="797"/>
    </row>
    <row r="686" spans="1:254" s="161" customFormat="1">
      <c r="A686" s="280"/>
      <c r="B686" s="781"/>
      <c r="C686" s="775"/>
      <c r="D686" s="792"/>
      <c r="E686" s="799" t="s">
        <v>1740</v>
      </c>
      <c r="F686" s="800"/>
      <c r="G686" s="800"/>
      <c r="H686" s="800"/>
      <c r="I686" s="800"/>
      <c r="J686" s="800"/>
      <c r="K686" s="800"/>
      <c r="L686" s="800"/>
      <c r="M686" s="800"/>
      <c r="N686" s="801">
        <v>524.59999999999945</v>
      </c>
      <c r="O686" s="801">
        <v>555.51700000000028</v>
      </c>
      <c r="P686" s="801">
        <v>555.51700000000005</v>
      </c>
      <c r="Q686" s="802">
        <v>3338596.8170000007</v>
      </c>
      <c r="R686" s="800"/>
      <c r="S686" s="803"/>
    </row>
    <row r="687" spans="1:254" s="161" customFormat="1">
      <c r="A687" s="280"/>
      <c r="B687" s="781"/>
      <c r="C687" s="785"/>
      <c r="D687" s="796" t="s">
        <v>189</v>
      </c>
      <c r="E687" s="792"/>
      <c r="F687" s="792"/>
      <c r="G687" s="792"/>
      <c r="H687" s="792"/>
      <c r="I687" s="792"/>
      <c r="J687" s="792"/>
      <c r="K687" s="792"/>
      <c r="L687" s="792"/>
      <c r="M687" s="792"/>
      <c r="N687" s="794">
        <v>524.59999999999945</v>
      </c>
      <c r="O687" s="794">
        <v>555.51700000000028</v>
      </c>
      <c r="P687" s="794"/>
      <c r="Q687" s="795">
        <v>3338596.8170000007</v>
      </c>
      <c r="R687" s="792"/>
      <c r="S687" s="797"/>
    </row>
    <row r="688" spans="1:254" s="161" customFormat="1">
      <c r="A688" s="280"/>
      <c r="B688" s="781"/>
      <c r="C688" s="786" t="s">
        <v>1154</v>
      </c>
      <c r="D688" s="800"/>
      <c r="E688" s="800"/>
      <c r="F688" s="800"/>
      <c r="G688" s="800"/>
      <c r="H688" s="800"/>
      <c r="I688" s="800"/>
      <c r="J688" s="800"/>
      <c r="K688" s="800"/>
      <c r="L688" s="800"/>
      <c r="M688" s="800"/>
      <c r="N688" s="801">
        <v>524.59999999999945</v>
      </c>
      <c r="O688" s="801">
        <v>555.51700000000028</v>
      </c>
      <c r="P688" s="801"/>
      <c r="Q688" s="802">
        <v>3338596.8170000007</v>
      </c>
      <c r="R688" s="800"/>
      <c r="S688" s="803"/>
    </row>
    <row r="689" spans="1:19" s="161" customFormat="1">
      <c r="A689" s="280"/>
      <c r="B689" s="781"/>
      <c r="C689" s="776" t="s">
        <v>678</v>
      </c>
      <c r="D689" s="796" t="s">
        <v>177</v>
      </c>
      <c r="E689" s="798" t="s">
        <v>679</v>
      </c>
      <c r="F689" s="796"/>
      <c r="G689" s="798" t="s">
        <v>179</v>
      </c>
      <c r="H689" s="796" t="s">
        <v>179</v>
      </c>
      <c r="I689" s="798" t="s">
        <v>154</v>
      </c>
      <c r="J689" s="796" t="s">
        <v>155</v>
      </c>
      <c r="K689" s="798" t="s">
        <v>156</v>
      </c>
      <c r="L689" s="796" t="s">
        <v>6</v>
      </c>
      <c r="M689" s="798" t="s">
        <v>6</v>
      </c>
      <c r="N689" s="794">
        <v>0.19999999999999998</v>
      </c>
      <c r="O689" s="794">
        <v>7.599999999999997E-2</v>
      </c>
      <c r="P689" s="794"/>
      <c r="Q689" s="795">
        <v>1079.8499999999999</v>
      </c>
      <c r="R689" s="796"/>
      <c r="S689" s="797"/>
    </row>
    <row r="690" spans="1:19" s="161" customFormat="1">
      <c r="A690" s="280"/>
      <c r="B690" s="781"/>
      <c r="C690" s="775"/>
      <c r="D690" s="792"/>
      <c r="E690" s="799" t="s">
        <v>680</v>
      </c>
      <c r="F690" s="800"/>
      <c r="G690" s="800"/>
      <c r="H690" s="800"/>
      <c r="I690" s="800"/>
      <c r="J690" s="800"/>
      <c r="K690" s="800"/>
      <c r="L690" s="800"/>
      <c r="M690" s="800"/>
      <c r="N690" s="801">
        <v>0.19999999999999998</v>
      </c>
      <c r="O690" s="801">
        <v>7.599999999999997E-2</v>
      </c>
      <c r="P690" s="801">
        <v>0.16800000000000001</v>
      </c>
      <c r="Q690" s="802">
        <v>1079.8499999999999</v>
      </c>
      <c r="R690" s="800"/>
      <c r="S690" s="803"/>
    </row>
    <row r="691" spans="1:19" s="161" customFormat="1">
      <c r="A691" s="280"/>
      <c r="B691" s="781"/>
      <c r="C691" s="775"/>
      <c r="D691" s="792"/>
      <c r="E691" s="798" t="s">
        <v>681</v>
      </c>
      <c r="F691" s="796"/>
      <c r="G691" s="798" t="s">
        <v>179</v>
      </c>
      <c r="H691" s="796" t="s">
        <v>179</v>
      </c>
      <c r="I691" s="798" t="s">
        <v>154</v>
      </c>
      <c r="J691" s="796" t="s">
        <v>155</v>
      </c>
      <c r="K691" s="798" t="s">
        <v>156</v>
      </c>
      <c r="L691" s="796" t="s">
        <v>6</v>
      </c>
      <c r="M691" s="798" t="s">
        <v>682</v>
      </c>
      <c r="N691" s="794">
        <v>0.79999999999999993</v>
      </c>
      <c r="O691" s="794">
        <v>0.53900000000000003</v>
      </c>
      <c r="P691" s="794"/>
      <c r="Q691" s="795">
        <v>3671.3389999999995</v>
      </c>
      <c r="R691" s="796"/>
      <c r="S691" s="797"/>
    </row>
    <row r="692" spans="1:19" s="161" customFormat="1">
      <c r="A692" s="280"/>
      <c r="B692" s="781"/>
      <c r="C692" s="775"/>
      <c r="D692" s="792"/>
      <c r="E692" s="799" t="s">
        <v>683</v>
      </c>
      <c r="F692" s="800"/>
      <c r="G692" s="800"/>
      <c r="H692" s="800"/>
      <c r="I692" s="800"/>
      <c r="J692" s="800"/>
      <c r="K692" s="800"/>
      <c r="L692" s="800"/>
      <c r="M692" s="800"/>
      <c r="N692" s="801">
        <v>0.79999999999999993</v>
      </c>
      <c r="O692" s="801">
        <v>0.53900000000000003</v>
      </c>
      <c r="P692" s="801">
        <v>0.73299999999999998</v>
      </c>
      <c r="Q692" s="802">
        <v>3671.3389999999995</v>
      </c>
      <c r="R692" s="800"/>
      <c r="S692" s="803"/>
    </row>
    <row r="693" spans="1:19" s="161" customFormat="1">
      <c r="A693" s="280"/>
      <c r="B693" s="781"/>
      <c r="C693" s="785"/>
      <c r="D693" s="796" t="s">
        <v>189</v>
      </c>
      <c r="E693" s="792"/>
      <c r="F693" s="792"/>
      <c r="G693" s="792"/>
      <c r="H693" s="792"/>
      <c r="I693" s="792"/>
      <c r="J693" s="792"/>
      <c r="K693" s="792"/>
      <c r="L693" s="792"/>
      <c r="M693" s="792"/>
      <c r="N693" s="794">
        <v>0.99999999999999989</v>
      </c>
      <c r="O693" s="794">
        <v>0.6150000000000001</v>
      </c>
      <c r="P693" s="794"/>
      <c r="Q693" s="795">
        <v>4751.1889999999994</v>
      </c>
      <c r="R693" s="792"/>
      <c r="S693" s="797"/>
    </row>
    <row r="694" spans="1:19" s="161" customFormat="1">
      <c r="A694" s="280"/>
      <c r="B694" s="781"/>
      <c r="C694" s="786" t="s">
        <v>684</v>
      </c>
      <c r="D694" s="800"/>
      <c r="E694" s="800"/>
      <c r="F694" s="800"/>
      <c r="G694" s="800"/>
      <c r="H694" s="800"/>
      <c r="I694" s="800"/>
      <c r="J694" s="800"/>
      <c r="K694" s="800"/>
      <c r="L694" s="800"/>
      <c r="M694" s="800"/>
      <c r="N694" s="801">
        <v>0.99999999999999989</v>
      </c>
      <c r="O694" s="801">
        <v>0.6150000000000001</v>
      </c>
      <c r="P694" s="801"/>
      <c r="Q694" s="802">
        <v>4751.1889999999994</v>
      </c>
      <c r="R694" s="800"/>
      <c r="S694" s="803"/>
    </row>
    <row r="695" spans="1:19" s="161" customFormat="1">
      <c r="A695" s="280"/>
      <c r="B695" s="781"/>
      <c r="C695" s="776" t="s">
        <v>1924</v>
      </c>
      <c r="D695" s="796" t="s">
        <v>177</v>
      </c>
      <c r="E695" s="798" t="s">
        <v>663</v>
      </c>
      <c r="F695" s="796" t="s">
        <v>192</v>
      </c>
      <c r="G695" s="798" t="s">
        <v>179</v>
      </c>
      <c r="H695" s="796" t="s">
        <v>179</v>
      </c>
      <c r="I695" s="798" t="s">
        <v>159</v>
      </c>
      <c r="J695" s="796" t="s">
        <v>155</v>
      </c>
      <c r="K695" s="798" t="s">
        <v>156</v>
      </c>
      <c r="L695" s="796" t="s">
        <v>664</v>
      </c>
      <c r="M695" s="798" t="s">
        <v>664</v>
      </c>
      <c r="N695" s="794">
        <v>0.22000000000000006</v>
      </c>
      <c r="O695" s="794">
        <v>0.22000000000000006</v>
      </c>
      <c r="P695" s="794"/>
      <c r="Q695" s="795">
        <v>658.07799999999997</v>
      </c>
      <c r="R695" s="796"/>
      <c r="S695" s="797"/>
    </row>
    <row r="696" spans="1:19" s="161" customFormat="1">
      <c r="A696" s="280"/>
      <c r="B696" s="781"/>
      <c r="C696" s="775"/>
      <c r="D696" s="792"/>
      <c r="E696" s="799" t="s">
        <v>665</v>
      </c>
      <c r="F696" s="800"/>
      <c r="G696" s="800"/>
      <c r="H696" s="800"/>
      <c r="I696" s="800"/>
      <c r="J696" s="800"/>
      <c r="K696" s="800"/>
      <c r="L696" s="800"/>
      <c r="M696" s="800"/>
      <c r="N696" s="801">
        <v>0.22000000000000006</v>
      </c>
      <c r="O696" s="801">
        <v>0.22000000000000006</v>
      </c>
      <c r="P696" s="801">
        <v>0.215</v>
      </c>
      <c r="Q696" s="802">
        <v>658.07799999999997</v>
      </c>
      <c r="R696" s="800"/>
      <c r="S696" s="803"/>
    </row>
    <row r="697" spans="1:19" s="161" customFormat="1">
      <c r="A697" s="280"/>
      <c r="B697" s="781"/>
      <c r="C697" s="775"/>
      <c r="D697" s="792"/>
      <c r="E697" s="798" t="s">
        <v>666</v>
      </c>
      <c r="F697" s="796" t="s">
        <v>192</v>
      </c>
      <c r="G697" s="798" t="s">
        <v>179</v>
      </c>
      <c r="H697" s="796" t="s">
        <v>179</v>
      </c>
      <c r="I697" s="798" t="s">
        <v>154</v>
      </c>
      <c r="J697" s="796" t="s">
        <v>155</v>
      </c>
      <c r="K697" s="798" t="s">
        <v>156</v>
      </c>
      <c r="L697" s="796" t="s">
        <v>667</v>
      </c>
      <c r="M697" s="798" t="s">
        <v>668</v>
      </c>
      <c r="N697" s="794">
        <v>0</v>
      </c>
      <c r="O697" s="794">
        <v>0</v>
      </c>
      <c r="P697" s="794"/>
      <c r="Q697" s="795">
        <v>0</v>
      </c>
      <c r="R697" s="796"/>
      <c r="S697" s="797"/>
    </row>
    <row r="698" spans="1:19" s="161" customFormat="1">
      <c r="A698" s="280"/>
      <c r="B698" s="781"/>
      <c r="C698" s="775"/>
      <c r="D698" s="792"/>
      <c r="E698" s="799" t="s">
        <v>669</v>
      </c>
      <c r="F698" s="800"/>
      <c r="G698" s="800"/>
      <c r="H698" s="800"/>
      <c r="I698" s="800"/>
      <c r="J698" s="800"/>
      <c r="K698" s="800"/>
      <c r="L698" s="800"/>
      <c r="M698" s="800"/>
      <c r="N698" s="801">
        <v>0</v>
      </c>
      <c r="O698" s="801">
        <v>0</v>
      </c>
      <c r="P698" s="801">
        <v>0</v>
      </c>
      <c r="Q698" s="802">
        <v>0</v>
      </c>
      <c r="R698" s="800"/>
      <c r="S698" s="803"/>
    </row>
    <row r="699" spans="1:19" s="161" customFormat="1">
      <c r="A699" s="280"/>
      <c r="B699" s="781"/>
      <c r="C699" s="785"/>
      <c r="D699" s="796" t="s">
        <v>189</v>
      </c>
      <c r="E699" s="792"/>
      <c r="F699" s="792"/>
      <c r="G699" s="792"/>
      <c r="H699" s="792"/>
      <c r="I699" s="792"/>
      <c r="J699" s="792"/>
      <c r="K699" s="792"/>
      <c r="L699" s="792"/>
      <c r="M699" s="792"/>
      <c r="N699" s="794">
        <v>0.22000000000000006</v>
      </c>
      <c r="O699" s="794">
        <v>0.22000000000000006</v>
      </c>
      <c r="P699" s="794"/>
      <c r="Q699" s="795">
        <v>658.07799999999997</v>
      </c>
      <c r="R699" s="792"/>
      <c r="S699" s="797"/>
    </row>
    <row r="700" spans="1:19" s="161" customFormat="1">
      <c r="A700" s="280"/>
      <c r="B700" s="781"/>
      <c r="C700" s="786" t="s">
        <v>1925</v>
      </c>
      <c r="D700" s="800"/>
      <c r="E700" s="800"/>
      <c r="F700" s="800"/>
      <c r="G700" s="800"/>
      <c r="H700" s="800"/>
      <c r="I700" s="800"/>
      <c r="J700" s="800"/>
      <c r="K700" s="800"/>
      <c r="L700" s="800"/>
      <c r="M700" s="800"/>
      <c r="N700" s="801">
        <v>0.22000000000000006</v>
      </c>
      <c r="O700" s="801">
        <v>0.22000000000000006</v>
      </c>
      <c r="P700" s="801"/>
      <c r="Q700" s="802">
        <v>658.07799999999997</v>
      </c>
      <c r="R700" s="800"/>
      <c r="S700" s="803"/>
    </row>
    <row r="701" spans="1:19" s="161" customFormat="1">
      <c r="A701" s="280"/>
      <c r="B701" s="781"/>
      <c r="C701" s="776" t="s">
        <v>1944</v>
      </c>
      <c r="D701" s="796" t="s">
        <v>150</v>
      </c>
      <c r="E701" s="798" t="s">
        <v>1945</v>
      </c>
      <c r="F701" s="796"/>
      <c r="G701" s="798" t="s">
        <v>153</v>
      </c>
      <c r="H701" s="796" t="s">
        <v>153</v>
      </c>
      <c r="I701" s="798" t="s">
        <v>154</v>
      </c>
      <c r="J701" s="796" t="s">
        <v>155</v>
      </c>
      <c r="K701" s="798" t="s">
        <v>156</v>
      </c>
      <c r="L701" s="796" t="s">
        <v>6</v>
      </c>
      <c r="M701" s="798" t="s">
        <v>336</v>
      </c>
      <c r="N701" s="794">
        <v>0.63099999999999989</v>
      </c>
      <c r="O701" s="794">
        <v>0.32</v>
      </c>
      <c r="P701" s="794"/>
      <c r="Q701" s="795">
        <v>30.798000000000002</v>
      </c>
      <c r="R701" s="796"/>
      <c r="S701" s="797"/>
    </row>
    <row r="702" spans="1:19" s="161" customFormat="1">
      <c r="A702" s="280"/>
      <c r="B702" s="781"/>
      <c r="C702" s="775"/>
      <c r="D702" s="792"/>
      <c r="E702" s="793"/>
      <c r="F702" s="792"/>
      <c r="G702" s="793"/>
      <c r="H702" s="792"/>
      <c r="I702" s="793"/>
      <c r="J702" s="792"/>
      <c r="K702" s="793"/>
      <c r="L702" s="792"/>
      <c r="M702" s="793"/>
      <c r="N702" s="794"/>
      <c r="O702" s="794"/>
      <c r="P702" s="794"/>
      <c r="Q702" s="795"/>
      <c r="R702" s="796" t="s">
        <v>161</v>
      </c>
      <c r="S702" s="797">
        <v>2495.46</v>
      </c>
    </row>
    <row r="703" spans="1:19" s="161" customFormat="1">
      <c r="A703" s="280"/>
      <c r="B703" s="781"/>
      <c r="C703" s="775"/>
      <c r="D703" s="792"/>
      <c r="E703" s="799" t="s">
        <v>1946</v>
      </c>
      <c r="F703" s="800"/>
      <c r="G703" s="800"/>
      <c r="H703" s="800"/>
      <c r="I703" s="800"/>
      <c r="J703" s="800"/>
      <c r="K703" s="800"/>
      <c r="L703" s="800"/>
      <c r="M703" s="800"/>
      <c r="N703" s="801">
        <v>0.63099999999999989</v>
      </c>
      <c r="O703" s="801">
        <v>0.32</v>
      </c>
      <c r="P703" s="801">
        <v>0.4</v>
      </c>
      <c r="Q703" s="802">
        <v>30.798000000000002</v>
      </c>
      <c r="R703" s="800"/>
      <c r="S703" s="803"/>
    </row>
    <row r="704" spans="1:19" s="161" customFormat="1">
      <c r="A704" s="280"/>
      <c r="B704" s="781"/>
      <c r="C704" s="785"/>
      <c r="D704" s="796" t="s">
        <v>176</v>
      </c>
      <c r="E704" s="792"/>
      <c r="F704" s="792"/>
      <c r="G704" s="792"/>
      <c r="H704" s="792"/>
      <c r="I704" s="792"/>
      <c r="J704" s="792"/>
      <c r="K704" s="792"/>
      <c r="L704" s="792"/>
      <c r="M704" s="792"/>
      <c r="N704" s="794">
        <v>0.63099999999999989</v>
      </c>
      <c r="O704" s="794">
        <v>0.32</v>
      </c>
      <c r="P704" s="794"/>
      <c r="Q704" s="795">
        <v>30.798000000000002</v>
      </c>
      <c r="R704" s="792"/>
      <c r="S704" s="797"/>
    </row>
    <row r="705" spans="1:19" s="161" customFormat="1">
      <c r="A705" s="280"/>
      <c r="B705" s="781"/>
      <c r="C705" s="786" t="s">
        <v>1947</v>
      </c>
      <c r="D705" s="800"/>
      <c r="E705" s="800"/>
      <c r="F705" s="800"/>
      <c r="G705" s="800"/>
      <c r="H705" s="800"/>
      <c r="I705" s="800"/>
      <c r="J705" s="800"/>
      <c r="K705" s="800"/>
      <c r="L705" s="800"/>
      <c r="M705" s="800"/>
      <c r="N705" s="801">
        <v>0.63099999999999989</v>
      </c>
      <c r="O705" s="801">
        <v>0.32</v>
      </c>
      <c r="P705" s="801"/>
      <c r="Q705" s="802">
        <v>30.798000000000002</v>
      </c>
      <c r="R705" s="800"/>
      <c r="S705" s="803"/>
    </row>
    <row r="706" spans="1:19" s="161" customFormat="1">
      <c r="A706" s="280"/>
      <c r="B706" s="781"/>
      <c r="C706" s="776" t="s">
        <v>2080</v>
      </c>
      <c r="D706" s="796" t="s">
        <v>150</v>
      </c>
      <c r="E706" s="798" t="s">
        <v>651</v>
      </c>
      <c r="F706" s="796"/>
      <c r="G706" s="798" t="s">
        <v>153</v>
      </c>
      <c r="H706" s="796" t="s">
        <v>153</v>
      </c>
      <c r="I706" s="798" t="s">
        <v>154</v>
      </c>
      <c r="J706" s="796" t="s">
        <v>155</v>
      </c>
      <c r="K706" s="798" t="s">
        <v>156</v>
      </c>
      <c r="L706" s="796" t="s">
        <v>652</v>
      </c>
      <c r="M706" s="798" t="s">
        <v>653</v>
      </c>
      <c r="N706" s="794">
        <v>2.13</v>
      </c>
      <c r="O706" s="794">
        <v>1.1499999999999999</v>
      </c>
      <c r="P706" s="794"/>
      <c r="Q706" s="795">
        <v>0</v>
      </c>
      <c r="R706" s="796"/>
      <c r="S706" s="797"/>
    </row>
    <row r="707" spans="1:19" s="161" customFormat="1">
      <c r="A707" s="280"/>
      <c r="B707" s="781"/>
      <c r="C707" s="775"/>
      <c r="D707" s="792"/>
      <c r="E707" s="793"/>
      <c r="F707" s="792"/>
      <c r="G707" s="793"/>
      <c r="H707" s="792"/>
      <c r="I707" s="793"/>
      <c r="J707" s="792"/>
      <c r="K707" s="793"/>
      <c r="L707" s="792"/>
      <c r="M707" s="793"/>
      <c r="N707" s="794"/>
      <c r="O707" s="794"/>
      <c r="P707" s="794"/>
      <c r="Q707" s="795"/>
      <c r="R707" s="796" t="s">
        <v>161</v>
      </c>
      <c r="S707" s="797">
        <v>0</v>
      </c>
    </row>
    <row r="708" spans="1:19" s="161" customFormat="1">
      <c r="A708" s="280"/>
      <c r="B708" s="781"/>
      <c r="C708" s="775"/>
      <c r="D708" s="792"/>
      <c r="E708" s="799" t="s">
        <v>654</v>
      </c>
      <c r="F708" s="800"/>
      <c r="G708" s="800"/>
      <c r="H708" s="800"/>
      <c r="I708" s="800"/>
      <c r="J708" s="800"/>
      <c r="K708" s="800"/>
      <c r="L708" s="800"/>
      <c r="M708" s="800"/>
      <c r="N708" s="801">
        <v>2.13</v>
      </c>
      <c r="O708" s="801">
        <v>1.1499999999999999</v>
      </c>
      <c r="P708" s="801">
        <v>0</v>
      </c>
      <c r="Q708" s="802">
        <v>0</v>
      </c>
      <c r="R708" s="800"/>
      <c r="S708" s="803"/>
    </row>
    <row r="709" spans="1:19" s="161" customFormat="1">
      <c r="A709" s="280"/>
      <c r="B709" s="781"/>
      <c r="C709" s="775"/>
      <c r="D709" s="796" t="s">
        <v>176</v>
      </c>
      <c r="E709" s="792"/>
      <c r="F709" s="792"/>
      <c r="G709" s="792"/>
      <c r="H709" s="792"/>
      <c r="I709" s="792"/>
      <c r="J709" s="792"/>
      <c r="K709" s="792"/>
      <c r="L709" s="792"/>
      <c r="M709" s="792"/>
      <c r="N709" s="794">
        <v>2.13</v>
      </c>
      <c r="O709" s="794">
        <v>1.1499999999999999</v>
      </c>
      <c r="P709" s="794"/>
      <c r="Q709" s="795">
        <v>0</v>
      </c>
      <c r="R709" s="792"/>
      <c r="S709" s="797"/>
    </row>
    <row r="710" spans="1:19" s="161" customFormat="1">
      <c r="A710" s="280"/>
      <c r="B710" s="781"/>
      <c r="C710" s="775"/>
      <c r="D710" s="796" t="s">
        <v>177</v>
      </c>
      <c r="E710" s="798" t="s">
        <v>655</v>
      </c>
      <c r="F710" s="796"/>
      <c r="G710" s="798" t="s">
        <v>179</v>
      </c>
      <c r="H710" s="796" t="s">
        <v>179</v>
      </c>
      <c r="I710" s="798" t="s">
        <v>154</v>
      </c>
      <c r="J710" s="796" t="s">
        <v>155</v>
      </c>
      <c r="K710" s="798" t="s">
        <v>156</v>
      </c>
      <c r="L710" s="796" t="s">
        <v>656</v>
      </c>
      <c r="M710" s="798" t="s">
        <v>657</v>
      </c>
      <c r="N710" s="794">
        <v>0.88799999999999979</v>
      </c>
      <c r="O710" s="794">
        <v>0.79999999999999993</v>
      </c>
      <c r="P710" s="794"/>
      <c r="Q710" s="795">
        <v>5700.5410000000002</v>
      </c>
      <c r="R710" s="796"/>
      <c r="S710" s="797"/>
    </row>
    <row r="711" spans="1:19" s="161" customFormat="1">
      <c r="A711" s="280"/>
      <c r="B711" s="781"/>
      <c r="C711" s="775"/>
      <c r="D711" s="792"/>
      <c r="E711" s="799" t="s">
        <v>658</v>
      </c>
      <c r="F711" s="800"/>
      <c r="G711" s="800"/>
      <c r="H711" s="800"/>
      <c r="I711" s="800"/>
      <c r="J711" s="800"/>
      <c r="K711" s="800"/>
      <c r="L711" s="800"/>
      <c r="M711" s="800"/>
      <c r="N711" s="801">
        <v>0.88799999999999979</v>
      </c>
      <c r="O711" s="801">
        <v>0.79999999999999993</v>
      </c>
      <c r="P711" s="801">
        <v>0.81200000000000006</v>
      </c>
      <c r="Q711" s="802">
        <v>5700.5410000000002</v>
      </c>
      <c r="R711" s="800"/>
      <c r="S711" s="803"/>
    </row>
    <row r="712" spans="1:19" s="161" customFormat="1">
      <c r="A712" s="280"/>
      <c r="B712" s="781"/>
      <c r="C712" s="775"/>
      <c r="D712" s="792"/>
      <c r="E712" s="798" t="s">
        <v>659</v>
      </c>
      <c r="F712" s="796"/>
      <c r="G712" s="798" t="s">
        <v>179</v>
      </c>
      <c r="H712" s="796" t="s">
        <v>179</v>
      </c>
      <c r="I712" s="798" t="s">
        <v>154</v>
      </c>
      <c r="J712" s="796" t="s">
        <v>155</v>
      </c>
      <c r="K712" s="798" t="s">
        <v>156</v>
      </c>
      <c r="L712" s="796" t="s">
        <v>6</v>
      </c>
      <c r="M712" s="798" t="s">
        <v>336</v>
      </c>
      <c r="N712" s="794">
        <v>1.26</v>
      </c>
      <c r="O712" s="794">
        <v>1.26</v>
      </c>
      <c r="P712" s="794"/>
      <c r="Q712" s="795">
        <v>7276.3180000000002</v>
      </c>
      <c r="R712" s="796"/>
      <c r="S712" s="797"/>
    </row>
    <row r="713" spans="1:19" s="161" customFormat="1">
      <c r="A713" s="280"/>
      <c r="B713" s="781"/>
      <c r="C713" s="775"/>
      <c r="D713" s="792"/>
      <c r="E713" s="799" t="s">
        <v>660</v>
      </c>
      <c r="F713" s="800"/>
      <c r="G713" s="800"/>
      <c r="H713" s="800"/>
      <c r="I713" s="800"/>
      <c r="J713" s="800"/>
      <c r="K713" s="800"/>
      <c r="L713" s="800"/>
      <c r="M713" s="800"/>
      <c r="N713" s="801">
        <v>1.26</v>
      </c>
      <c r="O713" s="801">
        <v>1.26</v>
      </c>
      <c r="P713" s="801">
        <v>1.091</v>
      </c>
      <c r="Q713" s="802">
        <v>7276.3180000000002</v>
      </c>
      <c r="R713" s="800"/>
      <c r="S713" s="803"/>
    </row>
    <row r="714" spans="1:19" s="161" customFormat="1">
      <c r="A714" s="280"/>
      <c r="B714" s="781"/>
      <c r="C714" s="775"/>
      <c r="D714" s="792"/>
      <c r="E714" s="798" t="s">
        <v>661</v>
      </c>
      <c r="F714" s="796"/>
      <c r="G714" s="798" t="s">
        <v>179</v>
      </c>
      <c r="H714" s="796" t="s">
        <v>179</v>
      </c>
      <c r="I714" s="798" t="s">
        <v>154</v>
      </c>
      <c r="J714" s="796" t="s">
        <v>155</v>
      </c>
      <c r="K714" s="798" t="s">
        <v>156</v>
      </c>
      <c r="L714" s="796" t="s">
        <v>656</v>
      </c>
      <c r="M714" s="798" t="s">
        <v>657</v>
      </c>
      <c r="N714" s="794">
        <v>1.3440000000000001</v>
      </c>
      <c r="O714" s="794">
        <v>1.2</v>
      </c>
      <c r="P714" s="794"/>
      <c r="Q714" s="795">
        <v>0</v>
      </c>
      <c r="R714" s="796"/>
      <c r="S714" s="797"/>
    </row>
    <row r="715" spans="1:19" s="161" customFormat="1">
      <c r="A715" s="280"/>
      <c r="B715" s="781"/>
      <c r="C715" s="775"/>
      <c r="D715" s="792"/>
      <c r="E715" s="799" t="s">
        <v>662</v>
      </c>
      <c r="F715" s="800"/>
      <c r="G715" s="800"/>
      <c r="H715" s="800"/>
      <c r="I715" s="800"/>
      <c r="J715" s="800"/>
      <c r="K715" s="800"/>
      <c r="L715" s="800"/>
      <c r="M715" s="800"/>
      <c r="N715" s="801">
        <v>1.3440000000000001</v>
      </c>
      <c r="O715" s="801">
        <v>1.2</v>
      </c>
      <c r="P715" s="801">
        <v>0</v>
      </c>
      <c r="Q715" s="802">
        <v>0</v>
      </c>
      <c r="R715" s="800"/>
      <c r="S715" s="803"/>
    </row>
    <row r="716" spans="1:19" s="161" customFormat="1">
      <c r="A716" s="280"/>
      <c r="B716" s="781"/>
      <c r="C716" s="785"/>
      <c r="D716" s="796" t="s">
        <v>189</v>
      </c>
      <c r="E716" s="792"/>
      <c r="F716" s="792"/>
      <c r="G716" s="792"/>
      <c r="H716" s="792"/>
      <c r="I716" s="792"/>
      <c r="J716" s="792"/>
      <c r="K716" s="792"/>
      <c r="L716" s="792"/>
      <c r="M716" s="792"/>
      <c r="N716" s="794">
        <v>3.492</v>
      </c>
      <c r="O716" s="794">
        <v>3.26</v>
      </c>
      <c r="P716" s="794"/>
      <c r="Q716" s="795">
        <v>12976.858999999999</v>
      </c>
      <c r="R716" s="792"/>
      <c r="S716" s="797"/>
    </row>
    <row r="717" spans="1:19" s="161" customFormat="1">
      <c r="A717" s="280"/>
      <c r="B717" s="781"/>
      <c r="C717" s="786" t="s">
        <v>2081</v>
      </c>
      <c r="D717" s="800"/>
      <c r="E717" s="800"/>
      <c r="F717" s="800"/>
      <c r="G717" s="800"/>
      <c r="H717" s="800"/>
      <c r="I717" s="800"/>
      <c r="J717" s="800"/>
      <c r="K717" s="800"/>
      <c r="L717" s="800"/>
      <c r="M717" s="800"/>
      <c r="N717" s="801">
        <v>5.621999999999999</v>
      </c>
      <c r="O717" s="801">
        <v>4.4099999999999993</v>
      </c>
      <c r="P717" s="801"/>
      <c r="Q717" s="802">
        <v>12976.858999999999</v>
      </c>
      <c r="R717" s="800"/>
      <c r="S717" s="803"/>
    </row>
    <row r="718" spans="1:19" s="161" customFormat="1">
      <c r="A718" s="280"/>
      <c r="B718" s="781"/>
      <c r="C718" s="776" t="s">
        <v>2113</v>
      </c>
      <c r="D718" s="796" t="s">
        <v>177</v>
      </c>
      <c r="E718" s="798" t="s">
        <v>649</v>
      </c>
      <c r="F718" s="796"/>
      <c r="G718" s="798" t="s">
        <v>179</v>
      </c>
      <c r="H718" s="796" t="s">
        <v>179</v>
      </c>
      <c r="I718" s="798" t="s">
        <v>159</v>
      </c>
      <c r="J718" s="796" t="s">
        <v>155</v>
      </c>
      <c r="K718" s="798" t="s">
        <v>156</v>
      </c>
      <c r="L718" s="796" t="s">
        <v>647</v>
      </c>
      <c r="M718" s="798" t="s">
        <v>648</v>
      </c>
      <c r="N718" s="794">
        <v>1</v>
      </c>
      <c r="O718" s="794">
        <v>1</v>
      </c>
      <c r="P718" s="794"/>
      <c r="Q718" s="795">
        <v>1469.5850281246467</v>
      </c>
      <c r="R718" s="796"/>
      <c r="S718" s="797"/>
    </row>
    <row r="719" spans="1:19" s="161" customFormat="1">
      <c r="A719" s="280"/>
      <c r="B719" s="781"/>
      <c r="C719" s="775"/>
      <c r="D719" s="792"/>
      <c r="E719" s="799" t="s">
        <v>650</v>
      </c>
      <c r="F719" s="800"/>
      <c r="G719" s="800"/>
      <c r="H719" s="800"/>
      <c r="I719" s="800"/>
      <c r="J719" s="800"/>
      <c r="K719" s="800"/>
      <c r="L719" s="800"/>
      <c r="M719" s="800"/>
      <c r="N719" s="801">
        <v>1</v>
      </c>
      <c r="O719" s="801">
        <v>1</v>
      </c>
      <c r="P719" s="801">
        <v>0</v>
      </c>
      <c r="Q719" s="802">
        <v>1469.5850281246467</v>
      </c>
      <c r="R719" s="800"/>
      <c r="S719" s="803"/>
    </row>
    <row r="720" spans="1:19" s="161" customFormat="1">
      <c r="A720" s="280"/>
      <c r="B720" s="781"/>
      <c r="C720" s="785"/>
      <c r="D720" s="796" t="s">
        <v>189</v>
      </c>
      <c r="E720" s="792"/>
      <c r="F720" s="792"/>
      <c r="G720" s="792"/>
      <c r="H720" s="792"/>
      <c r="I720" s="792"/>
      <c r="J720" s="792"/>
      <c r="K720" s="792"/>
      <c r="L720" s="792"/>
      <c r="M720" s="792"/>
      <c r="N720" s="794">
        <v>1</v>
      </c>
      <c r="O720" s="794">
        <v>1</v>
      </c>
      <c r="P720" s="794"/>
      <c r="Q720" s="795">
        <v>1469.5850281246467</v>
      </c>
      <c r="R720" s="792"/>
      <c r="S720" s="797"/>
    </row>
    <row r="721" spans="1:19" s="161" customFormat="1">
      <c r="A721" s="280"/>
      <c r="B721" s="782"/>
      <c r="C721" s="786" t="s">
        <v>2114</v>
      </c>
      <c r="D721" s="800"/>
      <c r="E721" s="800"/>
      <c r="F721" s="800"/>
      <c r="G721" s="800"/>
      <c r="H721" s="800"/>
      <c r="I721" s="800"/>
      <c r="J721" s="800"/>
      <c r="K721" s="800"/>
      <c r="L721" s="800"/>
      <c r="M721" s="800"/>
      <c r="N721" s="801">
        <v>1</v>
      </c>
      <c r="O721" s="801">
        <v>1</v>
      </c>
      <c r="P721" s="801"/>
      <c r="Q721" s="802">
        <v>1469.5850281246467</v>
      </c>
      <c r="R721" s="800"/>
      <c r="S721" s="803"/>
    </row>
    <row r="722" spans="1:19" s="161" customFormat="1">
      <c r="A722" s="280"/>
      <c r="B722" s="784" t="s">
        <v>685</v>
      </c>
      <c r="C722" s="779"/>
      <c r="D722" s="804"/>
      <c r="E722" s="804"/>
      <c r="F722" s="804"/>
      <c r="G722" s="804"/>
      <c r="H722" s="804"/>
      <c r="I722" s="804"/>
      <c r="J722" s="804"/>
      <c r="K722" s="804"/>
      <c r="L722" s="804"/>
      <c r="M722" s="804"/>
      <c r="N722" s="805">
        <v>1541.4330000000023</v>
      </c>
      <c r="O722" s="805">
        <v>1460.2320000000002</v>
      </c>
      <c r="P722" s="805"/>
      <c r="Q722" s="806">
        <v>10265557.982028121</v>
      </c>
      <c r="R722" s="804"/>
      <c r="S722" s="807"/>
    </row>
    <row r="723" spans="1:19" s="161" customFormat="1">
      <c r="A723" s="280"/>
      <c r="B723" s="783" t="s">
        <v>61</v>
      </c>
      <c r="C723" s="776" t="s">
        <v>1741</v>
      </c>
      <c r="D723" s="796" t="s">
        <v>177</v>
      </c>
      <c r="E723" s="798" t="s">
        <v>1742</v>
      </c>
      <c r="F723" s="796" t="s">
        <v>204</v>
      </c>
      <c r="G723" s="798" t="s">
        <v>179</v>
      </c>
      <c r="H723" s="796" t="s">
        <v>179</v>
      </c>
      <c r="I723" s="798" t="s">
        <v>159</v>
      </c>
      <c r="J723" s="796" t="s">
        <v>223</v>
      </c>
      <c r="K723" s="798" t="s">
        <v>156</v>
      </c>
      <c r="L723" s="796" t="s">
        <v>1743</v>
      </c>
      <c r="M723" s="798" t="s">
        <v>1744</v>
      </c>
      <c r="N723" s="794">
        <v>225</v>
      </c>
      <c r="O723" s="794">
        <v>235.31000000000006</v>
      </c>
      <c r="P723" s="794"/>
      <c r="Q723" s="795">
        <v>1226156.0330000001</v>
      </c>
      <c r="R723" s="796"/>
      <c r="S723" s="797"/>
    </row>
    <row r="724" spans="1:19" s="161" customFormat="1">
      <c r="A724" s="280"/>
      <c r="B724" s="781"/>
      <c r="C724" s="775"/>
      <c r="D724" s="792"/>
      <c r="E724" s="793"/>
      <c r="F724" s="796" t="s">
        <v>259</v>
      </c>
      <c r="G724" s="798" t="s">
        <v>179</v>
      </c>
      <c r="H724" s="796" t="s">
        <v>179</v>
      </c>
      <c r="I724" s="798" t="s">
        <v>159</v>
      </c>
      <c r="J724" s="796" t="s">
        <v>223</v>
      </c>
      <c r="K724" s="798" t="s">
        <v>156</v>
      </c>
      <c r="L724" s="796" t="s">
        <v>1743</v>
      </c>
      <c r="M724" s="798" t="s">
        <v>1744</v>
      </c>
      <c r="N724" s="794">
        <v>225</v>
      </c>
      <c r="O724" s="794">
        <v>235.04000000000005</v>
      </c>
      <c r="P724" s="794"/>
      <c r="Q724" s="795">
        <v>1204374.6859999998</v>
      </c>
      <c r="R724" s="796"/>
      <c r="S724" s="797"/>
    </row>
    <row r="725" spans="1:19" s="161" customFormat="1">
      <c r="A725" s="280"/>
      <c r="B725" s="781"/>
      <c r="C725" s="775"/>
      <c r="D725" s="792"/>
      <c r="E725" s="793"/>
      <c r="F725" s="796" t="s">
        <v>822</v>
      </c>
      <c r="G725" s="798" t="s">
        <v>179</v>
      </c>
      <c r="H725" s="796" t="s">
        <v>179</v>
      </c>
      <c r="I725" s="798" t="s">
        <v>159</v>
      </c>
      <c r="J725" s="796" t="s">
        <v>223</v>
      </c>
      <c r="K725" s="798" t="s">
        <v>156</v>
      </c>
      <c r="L725" s="796" t="s">
        <v>1743</v>
      </c>
      <c r="M725" s="798" t="s">
        <v>1744</v>
      </c>
      <c r="N725" s="794">
        <v>6.3999999999999995</v>
      </c>
      <c r="O725" s="794">
        <v>6.3899999999999979</v>
      </c>
      <c r="P725" s="794"/>
      <c r="Q725" s="795">
        <v>37393.834999999999</v>
      </c>
      <c r="R725" s="796"/>
      <c r="S725" s="797"/>
    </row>
    <row r="726" spans="1:19" s="161" customFormat="1">
      <c r="A726" s="280"/>
      <c r="B726" s="781"/>
      <c r="C726" s="775"/>
      <c r="D726" s="792"/>
      <c r="E726" s="799" t="s">
        <v>1745</v>
      </c>
      <c r="F726" s="800"/>
      <c r="G726" s="800"/>
      <c r="H726" s="800"/>
      <c r="I726" s="800"/>
      <c r="J726" s="800"/>
      <c r="K726" s="800"/>
      <c r="L726" s="800"/>
      <c r="M726" s="800"/>
      <c r="N726" s="801">
        <v>456.40000000000032</v>
      </c>
      <c r="O726" s="801">
        <v>476.74000000000018</v>
      </c>
      <c r="P726" s="801">
        <v>476.74</v>
      </c>
      <c r="Q726" s="802">
        <v>2467924.554</v>
      </c>
      <c r="R726" s="800"/>
      <c r="S726" s="803"/>
    </row>
    <row r="727" spans="1:19" s="161" customFormat="1">
      <c r="A727" s="280"/>
      <c r="B727" s="781"/>
      <c r="C727" s="785"/>
      <c r="D727" s="796" t="s">
        <v>189</v>
      </c>
      <c r="E727" s="792"/>
      <c r="F727" s="792"/>
      <c r="G727" s="792"/>
      <c r="H727" s="792"/>
      <c r="I727" s="792"/>
      <c r="J727" s="792"/>
      <c r="K727" s="792"/>
      <c r="L727" s="792"/>
      <c r="M727" s="792"/>
      <c r="N727" s="794">
        <v>456.40000000000032</v>
      </c>
      <c r="O727" s="794">
        <v>476.74000000000018</v>
      </c>
      <c r="P727" s="794"/>
      <c r="Q727" s="795">
        <v>2467924.554</v>
      </c>
      <c r="R727" s="792"/>
      <c r="S727" s="797"/>
    </row>
    <row r="728" spans="1:19" s="161" customFormat="1">
      <c r="A728" s="280"/>
      <c r="B728" s="781"/>
      <c r="C728" s="786" t="s">
        <v>1746</v>
      </c>
      <c r="D728" s="800"/>
      <c r="E728" s="800"/>
      <c r="F728" s="800"/>
      <c r="G728" s="800"/>
      <c r="H728" s="800"/>
      <c r="I728" s="800"/>
      <c r="J728" s="800"/>
      <c r="K728" s="800"/>
      <c r="L728" s="800"/>
      <c r="M728" s="800"/>
      <c r="N728" s="801">
        <v>456.40000000000032</v>
      </c>
      <c r="O728" s="801">
        <v>476.74000000000018</v>
      </c>
      <c r="P728" s="801"/>
      <c r="Q728" s="802">
        <v>2467924.554</v>
      </c>
      <c r="R728" s="800"/>
      <c r="S728" s="803"/>
    </row>
    <row r="729" spans="1:19" s="161" customFormat="1">
      <c r="A729" s="280"/>
      <c r="B729" s="781"/>
      <c r="C729" s="776" t="s">
        <v>691</v>
      </c>
      <c r="D729" s="796" t="s">
        <v>150</v>
      </c>
      <c r="E729" s="798" t="s">
        <v>692</v>
      </c>
      <c r="F729" s="796"/>
      <c r="G729" s="798" t="s">
        <v>153</v>
      </c>
      <c r="H729" s="796" t="s">
        <v>153</v>
      </c>
      <c r="I729" s="798" t="s">
        <v>154</v>
      </c>
      <c r="J729" s="796" t="s">
        <v>155</v>
      </c>
      <c r="K729" s="798" t="s">
        <v>156</v>
      </c>
      <c r="L729" s="796" t="s">
        <v>693</v>
      </c>
      <c r="M729" s="798" t="s">
        <v>694</v>
      </c>
      <c r="N729" s="794">
        <v>0.68300000000000027</v>
      </c>
      <c r="O729" s="794">
        <v>0.6150000000000001</v>
      </c>
      <c r="P729" s="794"/>
      <c r="Q729" s="795">
        <v>121.351</v>
      </c>
      <c r="R729" s="796"/>
      <c r="S729" s="797"/>
    </row>
    <row r="730" spans="1:19" s="161" customFormat="1">
      <c r="A730" s="280"/>
      <c r="B730" s="781"/>
      <c r="C730" s="775"/>
      <c r="D730" s="792"/>
      <c r="E730" s="793"/>
      <c r="F730" s="792"/>
      <c r="G730" s="793"/>
      <c r="H730" s="792"/>
      <c r="I730" s="793"/>
      <c r="J730" s="792"/>
      <c r="K730" s="793"/>
      <c r="L730" s="792"/>
      <c r="M730" s="793"/>
      <c r="N730" s="794"/>
      <c r="O730" s="794"/>
      <c r="P730" s="794"/>
      <c r="Q730" s="795"/>
      <c r="R730" s="796" t="s">
        <v>161</v>
      </c>
      <c r="S730" s="797">
        <v>9603</v>
      </c>
    </row>
    <row r="731" spans="1:19" s="161" customFormat="1">
      <c r="A731" s="280"/>
      <c r="B731" s="781"/>
      <c r="C731" s="775"/>
      <c r="D731" s="792"/>
      <c r="E731" s="799" t="s">
        <v>695</v>
      </c>
      <c r="F731" s="800"/>
      <c r="G731" s="800"/>
      <c r="H731" s="800"/>
      <c r="I731" s="800"/>
      <c r="J731" s="800"/>
      <c r="K731" s="800"/>
      <c r="L731" s="800"/>
      <c r="M731" s="800"/>
      <c r="N731" s="801">
        <v>0.68300000000000027</v>
      </c>
      <c r="O731" s="801">
        <v>0.6150000000000001</v>
      </c>
      <c r="P731" s="801">
        <v>0.06</v>
      </c>
      <c r="Q731" s="802">
        <v>121.351</v>
      </c>
      <c r="R731" s="800"/>
      <c r="S731" s="803"/>
    </row>
    <row r="732" spans="1:19" s="161" customFormat="1">
      <c r="A732" s="280"/>
      <c r="B732" s="781"/>
      <c r="C732" s="785"/>
      <c r="D732" s="796" t="s">
        <v>176</v>
      </c>
      <c r="E732" s="792"/>
      <c r="F732" s="792"/>
      <c r="G732" s="792"/>
      <c r="H732" s="792"/>
      <c r="I732" s="792"/>
      <c r="J732" s="792"/>
      <c r="K732" s="792"/>
      <c r="L732" s="792"/>
      <c r="M732" s="792"/>
      <c r="N732" s="794">
        <v>0.68300000000000027</v>
      </c>
      <c r="O732" s="794">
        <v>0.6150000000000001</v>
      </c>
      <c r="P732" s="794"/>
      <c r="Q732" s="795">
        <v>121.351</v>
      </c>
      <c r="R732" s="792"/>
      <c r="S732" s="797"/>
    </row>
    <row r="733" spans="1:19" s="161" customFormat="1">
      <c r="A733" s="280"/>
      <c r="B733" s="781"/>
      <c r="C733" s="786" t="s">
        <v>696</v>
      </c>
      <c r="D733" s="800"/>
      <c r="E733" s="800"/>
      <c r="F733" s="800"/>
      <c r="G733" s="800"/>
      <c r="H733" s="800"/>
      <c r="I733" s="800"/>
      <c r="J733" s="800"/>
      <c r="K733" s="800"/>
      <c r="L733" s="800"/>
      <c r="M733" s="800"/>
      <c r="N733" s="801">
        <v>0.68300000000000027</v>
      </c>
      <c r="O733" s="801">
        <v>0.6150000000000001</v>
      </c>
      <c r="P733" s="801"/>
      <c r="Q733" s="802">
        <v>121.351</v>
      </c>
      <c r="R733" s="800"/>
      <c r="S733" s="803"/>
    </row>
    <row r="734" spans="1:19" s="161" customFormat="1">
      <c r="A734" s="280"/>
      <c r="B734" s="781"/>
      <c r="C734" s="776" t="s">
        <v>1948</v>
      </c>
      <c r="D734" s="796" t="s">
        <v>177</v>
      </c>
      <c r="E734" s="798" t="s">
        <v>1949</v>
      </c>
      <c r="F734" s="796" t="s">
        <v>1067</v>
      </c>
      <c r="G734" s="798" t="s">
        <v>179</v>
      </c>
      <c r="H734" s="796" t="s">
        <v>179</v>
      </c>
      <c r="I734" s="798" t="s">
        <v>159</v>
      </c>
      <c r="J734" s="796" t="s">
        <v>223</v>
      </c>
      <c r="K734" s="798" t="s">
        <v>156</v>
      </c>
      <c r="L734" s="796" t="s">
        <v>1950</v>
      </c>
      <c r="M734" s="798" t="s">
        <v>1951</v>
      </c>
      <c r="N734" s="794">
        <v>0</v>
      </c>
      <c r="O734" s="794">
        <v>0</v>
      </c>
      <c r="P734" s="794"/>
      <c r="Q734" s="795">
        <v>8947.2570000000014</v>
      </c>
      <c r="R734" s="796"/>
      <c r="S734" s="797"/>
    </row>
    <row r="735" spans="1:19" s="161" customFormat="1">
      <c r="A735" s="280"/>
      <c r="B735" s="781"/>
      <c r="C735" s="775"/>
      <c r="D735" s="792"/>
      <c r="E735" s="793"/>
      <c r="F735" s="796" t="s">
        <v>1952</v>
      </c>
      <c r="G735" s="798" t="s">
        <v>179</v>
      </c>
      <c r="H735" s="796" t="s">
        <v>179</v>
      </c>
      <c r="I735" s="798" t="s">
        <v>159</v>
      </c>
      <c r="J735" s="796" t="s">
        <v>223</v>
      </c>
      <c r="K735" s="798" t="s">
        <v>156</v>
      </c>
      <c r="L735" s="796" t="s">
        <v>1950</v>
      </c>
      <c r="M735" s="798" t="s">
        <v>1951</v>
      </c>
      <c r="N735" s="794">
        <v>0</v>
      </c>
      <c r="O735" s="794">
        <v>0</v>
      </c>
      <c r="P735" s="794"/>
      <c r="Q735" s="795">
        <v>8987.893</v>
      </c>
      <c r="R735" s="796"/>
      <c r="S735" s="797"/>
    </row>
    <row r="736" spans="1:19" s="161" customFormat="1">
      <c r="A736" s="280"/>
      <c r="B736" s="781"/>
      <c r="C736" s="775"/>
      <c r="D736" s="792"/>
      <c r="E736" s="793"/>
      <c r="F736" s="796" t="s">
        <v>1953</v>
      </c>
      <c r="G736" s="798" t="s">
        <v>179</v>
      </c>
      <c r="H736" s="796" t="s">
        <v>179</v>
      </c>
      <c r="I736" s="798" t="s">
        <v>159</v>
      </c>
      <c r="J736" s="796" t="s">
        <v>223</v>
      </c>
      <c r="K736" s="798" t="s">
        <v>156</v>
      </c>
      <c r="L736" s="796" t="s">
        <v>1950</v>
      </c>
      <c r="M736" s="798" t="s">
        <v>1951</v>
      </c>
      <c r="N736" s="794">
        <v>0</v>
      </c>
      <c r="O736" s="794">
        <v>0</v>
      </c>
      <c r="P736" s="794"/>
      <c r="Q736" s="795">
        <v>9013.9670000000006</v>
      </c>
      <c r="R736" s="796"/>
      <c r="S736" s="797"/>
    </row>
    <row r="737" spans="1:19" s="161" customFormat="1">
      <c r="A737" s="280"/>
      <c r="B737" s="781"/>
      <c r="C737" s="775"/>
      <c r="D737" s="792"/>
      <c r="E737" s="799" t="s">
        <v>1954</v>
      </c>
      <c r="F737" s="800"/>
      <c r="G737" s="800"/>
      <c r="H737" s="800"/>
      <c r="I737" s="800"/>
      <c r="J737" s="800"/>
      <c r="K737" s="800"/>
      <c r="L737" s="800"/>
      <c r="M737" s="800"/>
      <c r="N737" s="801">
        <v>0</v>
      </c>
      <c r="O737" s="801">
        <v>0</v>
      </c>
      <c r="P737" s="801">
        <v>20.672000000000001</v>
      </c>
      <c r="Q737" s="802">
        <v>26949.117000000002</v>
      </c>
      <c r="R737" s="800"/>
      <c r="S737" s="803"/>
    </row>
    <row r="738" spans="1:19" s="161" customFormat="1">
      <c r="A738" s="280"/>
      <c r="B738" s="781"/>
      <c r="C738" s="785"/>
      <c r="D738" s="796" t="s">
        <v>189</v>
      </c>
      <c r="E738" s="792"/>
      <c r="F738" s="792"/>
      <c r="G738" s="792"/>
      <c r="H738" s="792"/>
      <c r="I738" s="792"/>
      <c r="J738" s="792"/>
      <c r="K738" s="792"/>
      <c r="L738" s="792"/>
      <c r="M738" s="792"/>
      <c r="N738" s="794">
        <v>0</v>
      </c>
      <c r="O738" s="794">
        <v>0</v>
      </c>
      <c r="P738" s="794"/>
      <c r="Q738" s="795">
        <v>26949.117000000002</v>
      </c>
      <c r="R738" s="792"/>
      <c r="S738" s="797"/>
    </row>
    <row r="739" spans="1:19" s="161" customFormat="1">
      <c r="A739" s="280"/>
      <c r="B739" s="781"/>
      <c r="C739" s="786" t="s">
        <v>1955</v>
      </c>
      <c r="D739" s="800"/>
      <c r="E739" s="800"/>
      <c r="F739" s="800"/>
      <c r="G739" s="800"/>
      <c r="H739" s="800"/>
      <c r="I739" s="800"/>
      <c r="J739" s="800"/>
      <c r="K739" s="800"/>
      <c r="L739" s="800"/>
      <c r="M739" s="800"/>
      <c r="N739" s="801">
        <v>0</v>
      </c>
      <c r="O739" s="801">
        <v>0</v>
      </c>
      <c r="P739" s="801"/>
      <c r="Q739" s="802">
        <v>26949.117000000002</v>
      </c>
      <c r="R739" s="800"/>
      <c r="S739" s="803"/>
    </row>
    <row r="740" spans="1:19" s="161" customFormat="1">
      <c r="A740" s="280"/>
      <c r="B740" s="781"/>
      <c r="C740" s="776" t="s">
        <v>2115</v>
      </c>
      <c r="D740" s="796" t="s">
        <v>177</v>
      </c>
      <c r="E740" s="798" t="s">
        <v>1949</v>
      </c>
      <c r="F740" s="796" t="s">
        <v>1067</v>
      </c>
      <c r="G740" s="798" t="s">
        <v>179</v>
      </c>
      <c r="H740" s="796" t="s">
        <v>179</v>
      </c>
      <c r="I740" s="798" t="s">
        <v>159</v>
      </c>
      <c r="J740" s="796" t="s">
        <v>223</v>
      </c>
      <c r="K740" s="798" t="s">
        <v>156</v>
      </c>
      <c r="L740" s="796" t="s">
        <v>1950</v>
      </c>
      <c r="M740" s="798" t="s">
        <v>1951</v>
      </c>
      <c r="N740" s="794">
        <v>6.5610000000000008</v>
      </c>
      <c r="O740" s="794">
        <v>6.4669999999999996</v>
      </c>
      <c r="P740" s="794"/>
      <c r="Q740" s="795">
        <v>40901.140999999996</v>
      </c>
      <c r="R740" s="796"/>
      <c r="S740" s="797"/>
    </row>
    <row r="741" spans="1:19" s="161" customFormat="1">
      <c r="A741" s="280"/>
      <c r="B741" s="781"/>
      <c r="C741" s="775"/>
      <c r="D741" s="792"/>
      <c r="E741" s="793"/>
      <c r="F741" s="796" t="s">
        <v>1952</v>
      </c>
      <c r="G741" s="798" t="s">
        <v>179</v>
      </c>
      <c r="H741" s="796" t="s">
        <v>179</v>
      </c>
      <c r="I741" s="798" t="s">
        <v>159</v>
      </c>
      <c r="J741" s="796" t="s">
        <v>223</v>
      </c>
      <c r="K741" s="798" t="s">
        <v>156</v>
      </c>
      <c r="L741" s="796" t="s">
        <v>1950</v>
      </c>
      <c r="M741" s="798" t="s">
        <v>1951</v>
      </c>
      <c r="N741" s="794">
        <v>6.5610000000000008</v>
      </c>
      <c r="O741" s="794">
        <v>6.4669999999999996</v>
      </c>
      <c r="P741" s="794"/>
      <c r="Q741" s="795">
        <v>42516.186000000002</v>
      </c>
      <c r="R741" s="796"/>
      <c r="S741" s="797"/>
    </row>
    <row r="742" spans="1:19" s="161" customFormat="1">
      <c r="A742" s="280"/>
      <c r="B742" s="781"/>
      <c r="C742" s="775"/>
      <c r="D742" s="792"/>
      <c r="E742" s="793"/>
      <c r="F742" s="796" t="s">
        <v>1953</v>
      </c>
      <c r="G742" s="798" t="s">
        <v>179</v>
      </c>
      <c r="H742" s="796" t="s">
        <v>179</v>
      </c>
      <c r="I742" s="798" t="s">
        <v>159</v>
      </c>
      <c r="J742" s="796" t="s">
        <v>223</v>
      </c>
      <c r="K742" s="798" t="s">
        <v>156</v>
      </c>
      <c r="L742" s="796" t="s">
        <v>1950</v>
      </c>
      <c r="M742" s="798" t="s">
        <v>1951</v>
      </c>
      <c r="N742" s="794">
        <v>6.5610000000000008</v>
      </c>
      <c r="O742" s="794">
        <v>6.4669999999999996</v>
      </c>
      <c r="P742" s="794"/>
      <c r="Q742" s="795">
        <v>42294.618000000002</v>
      </c>
      <c r="R742" s="796"/>
      <c r="S742" s="797"/>
    </row>
    <row r="743" spans="1:19" s="161" customFormat="1">
      <c r="A743" s="280"/>
      <c r="B743" s="781"/>
      <c r="C743" s="775"/>
      <c r="D743" s="792"/>
      <c r="E743" s="799" t="s">
        <v>1954</v>
      </c>
      <c r="F743" s="800"/>
      <c r="G743" s="800"/>
      <c r="H743" s="800"/>
      <c r="I743" s="800"/>
      <c r="J743" s="800"/>
      <c r="K743" s="800"/>
      <c r="L743" s="800"/>
      <c r="M743" s="800"/>
      <c r="N743" s="801">
        <v>19.682999999999996</v>
      </c>
      <c r="O743" s="801">
        <v>19.400999999999986</v>
      </c>
      <c r="P743" s="801">
        <v>0</v>
      </c>
      <c r="Q743" s="802">
        <v>125711.94499999999</v>
      </c>
      <c r="R743" s="800"/>
      <c r="S743" s="803"/>
    </row>
    <row r="744" spans="1:19" s="161" customFormat="1">
      <c r="A744" s="280"/>
      <c r="B744" s="781"/>
      <c r="C744" s="785"/>
      <c r="D744" s="796" t="s">
        <v>189</v>
      </c>
      <c r="E744" s="792"/>
      <c r="F744" s="792"/>
      <c r="G744" s="792"/>
      <c r="H744" s="792"/>
      <c r="I744" s="792"/>
      <c r="J744" s="792"/>
      <c r="K744" s="792"/>
      <c r="L744" s="792"/>
      <c r="M744" s="792"/>
      <c r="N744" s="794">
        <v>19.682999999999996</v>
      </c>
      <c r="O744" s="794">
        <v>19.400999999999986</v>
      </c>
      <c r="P744" s="794"/>
      <c r="Q744" s="795">
        <v>125711.94499999999</v>
      </c>
      <c r="R744" s="792"/>
      <c r="S744" s="797"/>
    </row>
    <row r="745" spans="1:19" s="161" customFormat="1">
      <c r="A745" s="280"/>
      <c r="B745" s="781"/>
      <c r="C745" s="786" t="s">
        <v>2116</v>
      </c>
      <c r="D745" s="800"/>
      <c r="E745" s="800"/>
      <c r="F745" s="800"/>
      <c r="G745" s="800"/>
      <c r="H745" s="800"/>
      <c r="I745" s="800"/>
      <c r="J745" s="800"/>
      <c r="K745" s="800"/>
      <c r="L745" s="800"/>
      <c r="M745" s="800"/>
      <c r="N745" s="801">
        <v>19.682999999999996</v>
      </c>
      <c r="O745" s="801">
        <v>19.400999999999986</v>
      </c>
      <c r="P745" s="801"/>
      <c r="Q745" s="802">
        <v>125711.94499999999</v>
      </c>
      <c r="R745" s="800"/>
      <c r="S745" s="803"/>
    </row>
    <row r="746" spans="1:19" s="161" customFormat="1">
      <c r="A746" s="280"/>
      <c r="B746" s="781"/>
      <c r="C746" s="776" t="s">
        <v>2074</v>
      </c>
      <c r="D746" s="796" t="s">
        <v>150</v>
      </c>
      <c r="E746" s="798" t="s">
        <v>686</v>
      </c>
      <c r="F746" s="796"/>
      <c r="G746" s="798" t="s">
        <v>153</v>
      </c>
      <c r="H746" s="796" t="s">
        <v>153</v>
      </c>
      <c r="I746" s="798" t="s">
        <v>154</v>
      </c>
      <c r="J746" s="796" t="s">
        <v>155</v>
      </c>
      <c r="K746" s="798" t="s">
        <v>156</v>
      </c>
      <c r="L746" s="796" t="s">
        <v>687</v>
      </c>
      <c r="M746" s="798" t="s">
        <v>227</v>
      </c>
      <c r="N746" s="794">
        <v>2.1900000000000004</v>
      </c>
      <c r="O746" s="794">
        <v>1.5</v>
      </c>
      <c r="P746" s="794"/>
      <c r="Q746" s="795">
        <v>57.37</v>
      </c>
      <c r="R746" s="796"/>
      <c r="S746" s="797"/>
    </row>
    <row r="747" spans="1:19" s="161" customFormat="1">
      <c r="A747" s="280"/>
      <c r="B747" s="781"/>
      <c r="C747" s="775"/>
      <c r="D747" s="792"/>
      <c r="E747" s="793"/>
      <c r="F747" s="792"/>
      <c r="G747" s="793"/>
      <c r="H747" s="792"/>
      <c r="I747" s="793"/>
      <c r="J747" s="792"/>
      <c r="K747" s="793"/>
      <c r="L747" s="792"/>
      <c r="M747" s="793"/>
      <c r="N747" s="794"/>
      <c r="O747" s="794"/>
      <c r="P747" s="794"/>
      <c r="Q747" s="795"/>
      <c r="R747" s="796" t="s">
        <v>161</v>
      </c>
      <c r="S747" s="797">
        <v>6632</v>
      </c>
    </row>
    <row r="748" spans="1:19" s="161" customFormat="1">
      <c r="A748" s="280"/>
      <c r="B748" s="781"/>
      <c r="C748" s="775"/>
      <c r="D748" s="792"/>
      <c r="E748" s="799" t="s">
        <v>688</v>
      </c>
      <c r="F748" s="800"/>
      <c r="G748" s="800"/>
      <c r="H748" s="800"/>
      <c r="I748" s="800"/>
      <c r="J748" s="800"/>
      <c r="K748" s="800"/>
      <c r="L748" s="800"/>
      <c r="M748" s="800"/>
      <c r="N748" s="801">
        <v>2.1900000000000004</v>
      </c>
      <c r="O748" s="801">
        <v>1.5</v>
      </c>
      <c r="P748" s="801">
        <v>0.65</v>
      </c>
      <c r="Q748" s="802">
        <v>57.37</v>
      </c>
      <c r="R748" s="800"/>
      <c r="S748" s="803"/>
    </row>
    <row r="749" spans="1:19" s="161" customFormat="1">
      <c r="A749" s="280"/>
      <c r="B749" s="781"/>
      <c r="C749" s="775"/>
      <c r="D749" s="796" t="s">
        <v>176</v>
      </c>
      <c r="E749" s="792"/>
      <c r="F749" s="792"/>
      <c r="G749" s="792"/>
      <c r="H749" s="792"/>
      <c r="I749" s="792"/>
      <c r="J749" s="792"/>
      <c r="K749" s="792"/>
      <c r="L749" s="792"/>
      <c r="M749" s="792"/>
      <c r="N749" s="794">
        <v>2.1900000000000004</v>
      </c>
      <c r="O749" s="794">
        <v>1.5</v>
      </c>
      <c r="P749" s="794"/>
      <c r="Q749" s="795">
        <v>57.37</v>
      </c>
      <c r="R749" s="792"/>
      <c r="S749" s="797"/>
    </row>
    <row r="750" spans="1:19" s="161" customFormat="1">
      <c r="A750" s="280"/>
      <c r="B750" s="781"/>
      <c r="C750" s="775"/>
      <c r="D750" s="796" t="s">
        <v>177</v>
      </c>
      <c r="E750" s="798" t="s">
        <v>689</v>
      </c>
      <c r="F750" s="796"/>
      <c r="G750" s="798" t="s">
        <v>179</v>
      </c>
      <c r="H750" s="796" t="s">
        <v>179</v>
      </c>
      <c r="I750" s="798" t="s">
        <v>154</v>
      </c>
      <c r="J750" s="796" t="s">
        <v>155</v>
      </c>
      <c r="K750" s="798" t="s">
        <v>156</v>
      </c>
      <c r="L750" s="796" t="s">
        <v>687</v>
      </c>
      <c r="M750" s="798" t="s">
        <v>227</v>
      </c>
      <c r="N750" s="794">
        <v>4.3</v>
      </c>
      <c r="O750" s="794">
        <v>4.3</v>
      </c>
      <c r="P750" s="794"/>
      <c r="Q750" s="795">
        <v>29811.592080155453</v>
      </c>
      <c r="R750" s="796"/>
      <c r="S750" s="797"/>
    </row>
    <row r="751" spans="1:19" s="161" customFormat="1">
      <c r="A751" s="280"/>
      <c r="B751" s="781"/>
      <c r="C751" s="775"/>
      <c r="D751" s="792"/>
      <c r="E751" s="799" t="s">
        <v>690</v>
      </c>
      <c r="F751" s="800"/>
      <c r="G751" s="800"/>
      <c r="H751" s="800"/>
      <c r="I751" s="800"/>
      <c r="J751" s="800"/>
      <c r="K751" s="800"/>
      <c r="L751" s="800"/>
      <c r="M751" s="800"/>
      <c r="N751" s="801">
        <v>4.3</v>
      </c>
      <c r="O751" s="801">
        <v>4.3</v>
      </c>
      <c r="P751" s="801">
        <v>4.4000000000000004</v>
      </c>
      <c r="Q751" s="802">
        <v>29811.592080155453</v>
      </c>
      <c r="R751" s="800"/>
      <c r="S751" s="803"/>
    </row>
    <row r="752" spans="1:19" s="161" customFormat="1">
      <c r="A752" s="280"/>
      <c r="B752" s="781"/>
      <c r="C752" s="785"/>
      <c r="D752" s="796" t="s">
        <v>189</v>
      </c>
      <c r="E752" s="792"/>
      <c r="F752" s="792"/>
      <c r="G752" s="792"/>
      <c r="H752" s="792"/>
      <c r="I752" s="792"/>
      <c r="J752" s="792"/>
      <c r="K752" s="792"/>
      <c r="L752" s="792"/>
      <c r="M752" s="792"/>
      <c r="N752" s="794">
        <v>4.3</v>
      </c>
      <c r="O752" s="794">
        <v>4.3</v>
      </c>
      <c r="P752" s="794"/>
      <c r="Q752" s="795">
        <v>29811.592080155453</v>
      </c>
      <c r="R752" s="792"/>
      <c r="S752" s="797"/>
    </row>
    <row r="753" spans="1:19" s="161" customFormat="1">
      <c r="A753" s="280"/>
      <c r="B753" s="782"/>
      <c r="C753" s="786" t="s">
        <v>2075</v>
      </c>
      <c r="D753" s="800"/>
      <c r="E753" s="800"/>
      <c r="F753" s="800"/>
      <c r="G753" s="800"/>
      <c r="H753" s="800"/>
      <c r="I753" s="800"/>
      <c r="J753" s="800"/>
      <c r="K753" s="800"/>
      <c r="L753" s="800"/>
      <c r="M753" s="800"/>
      <c r="N753" s="801">
        <v>6.4900000000000011</v>
      </c>
      <c r="O753" s="801">
        <v>5.8000000000000007</v>
      </c>
      <c r="P753" s="801"/>
      <c r="Q753" s="802">
        <v>29868.962080155452</v>
      </c>
      <c r="R753" s="800"/>
      <c r="S753" s="803"/>
    </row>
    <row r="754" spans="1:19" s="161" customFormat="1">
      <c r="A754" s="280"/>
      <c r="B754" s="784" t="s">
        <v>697</v>
      </c>
      <c r="C754" s="779"/>
      <c r="D754" s="804"/>
      <c r="E754" s="804"/>
      <c r="F754" s="804"/>
      <c r="G754" s="804"/>
      <c r="H754" s="804"/>
      <c r="I754" s="804"/>
      <c r="J754" s="804"/>
      <c r="K754" s="804"/>
      <c r="L754" s="804"/>
      <c r="M754" s="804"/>
      <c r="N754" s="805">
        <v>483.25599999999997</v>
      </c>
      <c r="O754" s="805">
        <v>502.55600000000044</v>
      </c>
      <c r="P754" s="805"/>
      <c r="Q754" s="806">
        <v>2650575.9290801552</v>
      </c>
      <c r="R754" s="804"/>
      <c r="S754" s="807"/>
    </row>
    <row r="755" spans="1:19" s="161" customFormat="1">
      <c r="A755" s="280"/>
      <c r="B755" s="783" t="s">
        <v>8</v>
      </c>
      <c r="C755" s="776" t="s">
        <v>346</v>
      </c>
      <c r="D755" s="796" t="s">
        <v>150</v>
      </c>
      <c r="E755" s="798" t="s">
        <v>347</v>
      </c>
      <c r="F755" s="796"/>
      <c r="G755" s="798" t="s">
        <v>153</v>
      </c>
      <c r="H755" s="796" t="s">
        <v>153</v>
      </c>
      <c r="I755" s="798" t="s">
        <v>159</v>
      </c>
      <c r="J755" s="796" t="s">
        <v>155</v>
      </c>
      <c r="K755" s="798" t="s">
        <v>156</v>
      </c>
      <c r="L755" s="796" t="s">
        <v>699</v>
      </c>
      <c r="M755" s="798" t="s">
        <v>699</v>
      </c>
      <c r="N755" s="794">
        <v>1.25</v>
      </c>
      <c r="O755" s="794">
        <v>1.25</v>
      </c>
      <c r="P755" s="794"/>
      <c r="Q755" s="795">
        <v>0</v>
      </c>
      <c r="R755" s="796"/>
      <c r="S755" s="797"/>
    </row>
    <row r="756" spans="1:19" s="161" customFormat="1">
      <c r="A756" s="280"/>
      <c r="B756" s="781"/>
      <c r="C756" s="775"/>
      <c r="D756" s="792"/>
      <c r="E756" s="799" t="s">
        <v>348</v>
      </c>
      <c r="F756" s="800"/>
      <c r="G756" s="800"/>
      <c r="H756" s="800"/>
      <c r="I756" s="800"/>
      <c r="J756" s="800"/>
      <c r="K756" s="800"/>
      <c r="L756" s="800"/>
      <c r="M756" s="800"/>
      <c r="N756" s="801">
        <v>1.25</v>
      </c>
      <c r="O756" s="801">
        <v>1.25</v>
      </c>
      <c r="P756" s="801">
        <v>0</v>
      </c>
      <c r="Q756" s="802">
        <v>0</v>
      </c>
      <c r="R756" s="800"/>
      <c r="S756" s="803"/>
    </row>
    <row r="757" spans="1:19" s="161" customFormat="1">
      <c r="A757" s="280"/>
      <c r="B757" s="781"/>
      <c r="C757" s="785"/>
      <c r="D757" s="796" t="s">
        <v>176</v>
      </c>
      <c r="E757" s="792"/>
      <c r="F757" s="792"/>
      <c r="G757" s="792"/>
      <c r="H757" s="792"/>
      <c r="I757" s="792"/>
      <c r="J757" s="792"/>
      <c r="K757" s="792"/>
      <c r="L757" s="792"/>
      <c r="M757" s="792"/>
      <c r="N757" s="794">
        <v>1.25</v>
      </c>
      <c r="O757" s="794">
        <v>1.25</v>
      </c>
      <c r="P757" s="794"/>
      <c r="Q757" s="795">
        <v>0</v>
      </c>
      <c r="R757" s="792"/>
      <c r="S757" s="797"/>
    </row>
    <row r="758" spans="1:19" s="161" customFormat="1">
      <c r="A758" s="280"/>
      <c r="B758" s="781"/>
      <c r="C758" s="786" t="s">
        <v>349</v>
      </c>
      <c r="D758" s="800"/>
      <c r="E758" s="800"/>
      <c r="F758" s="800"/>
      <c r="G758" s="800"/>
      <c r="H758" s="800"/>
      <c r="I758" s="800"/>
      <c r="J758" s="800"/>
      <c r="K758" s="800"/>
      <c r="L758" s="800"/>
      <c r="M758" s="800"/>
      <c r="N758" s="801">
        <v>1.25</v>
      </c>
      <c r="O758" s="801">
        <v>1.25</v>
      </c>
      <c r="P758" s="801"/>
      <c r="Q758" s="802">
        <v>0</v>
      </c>
      <c r="R758" s="800"/>
      <c r="S758" s="803"/>
    </row>
    <row r="759" spans="1:19" s="161" customFormat="1">
      <c r="A759" s="280"/>
      <c r="B759" s="781"/>
      <c r="C759" s="776" t="s">
        <v>475</v>
      </c>
      <c r="D759" s="796" t="s">
        <v>150</v>
      </c>
      <c r="E759" s="798" t="s">
        <v>1747</v>
      </c>
      <c r="F759" s="796" t="s">
        <v>204</v>
      </c>
      <c r="G759" s="798" t="s">
        <v>153</v>
      </c>
      <c r="H759" s="796" t="s">
        <v>153</v>
      </c>
      <c r="I759" s="798" t="s">
        <v>159</v>
      </c>
      <c r="J759" s="796" t="s">
        <v>155</v>
      </c>
      <c r="K759" s="798" t="s">
        <v>156</v>
      </c>
      <c r="L759" s="796" t="s">
        <v>742</v>
      </c>
      <c r="M759" s="798"/>
      <c r="N759" s="794">
        <v>9.6</v>
      </c>
      <c r="O759" s="794">
        <v>9.3409999999999993</v>
      </c>
      <c r="P759" s="794"/>
      <c r="Q759" s="795">
        <v>79680.37999999999</v>
      </c>
      <c r="R759" s="796"/>
      <c r="S759" s="797"/>
    </row>
    <row r="760" spans="1:19" s="161" customFormat="1">
      <c r="A760" s="280"/>
      <c r="B760" s="781"/>
      <c r="C760" s="775"/>
      <c r="D760" s="792"/>
      <c r="E760" s="793"/>
      <c r="F760" s="792"/>
      <c r="G760" s="793"/>
      <c r="H760" s="792"/>
      <c r="I760" s="793"/>
      <c r="J760" s="792"/>
      <c r="K760" s="793"/>
      <c r="L760" s="792"/>
      <c r="M760" s="793"/>
      <c r="N760" s="794"/>
      <c r="O760" s="794"/>
      <c r="P760" s="794"/>
      <c r="Q760" s="795"/>
      <c r="R760" s="796" t="s">
        <v>641</v>
      </c>
      <c r="S760" s="797">
        <v>18620765</v>
      </c>
    </row>
    <row r="761" spans="1:19" s="161" customFormat="1">
      <c r="A761" s="280"/>
      <c r="B761" s="781"/>
      <c r="C761" s="775"/>
      <c r="D761" s="792"/>
      <c r="E761" s="793"/>
      <c r="F761" s="796" t="s">
        <v>259</v>
      </c>
      <c r="G761" s="798" t="s">
        <v>153</v>
      </c>
      <c r="H761" s="796" t="s">
        <v>153</v>
      </c>
      <c r="I761" s="798" t="s">
        <v>159</v>
      </c>
      <c r="J761" s="796" t="s">
        <v>155</v>
      </c>
      <c r="K761" s="798" t="s">
        <v>156</v>
      </c>
      <c r="L761" s="796" t="s">
        <v>742</v>
      </c>
      <c r="M761" s="798"/>
      <c r="N761" s="794">
        <v>9.6</v>
      </c>
      <c r="O761" s="794">
        <v>9.3409999999999993</v>
      </c>
      <c r="P761" s="794"/>
      <c r="Q761" s="795">
        <v>78729.69</v>
      </c>
      <c r="R761" s="796"/>
      <c r="S761" s="797"/>
    </row>
    <row r="762" spans="1:19" s="161" customFormat="1">
      <c r="A762" s="280"/>
      <c r="B762" s="781"/>
      <c r="C762" s="775"/>
      <c r="D762" s="792"/>
      <c r="E762" s="793"/>
      <c r="F762" s="792"/>
      <c r="G762" s="793"/>
      <c r="H762" s="792"/>
      <c r="I762" s="793"/>
      <c r="J762" s="792"/>
      <c r="K762" s="793"/>
      <c r="L762" s="792"/>
      <c r="M762" s="793"/>
      <c r="N762" s="794"/>
      <c r="O762" s="794"/>
      <c r="P762" s="794"/>
      <c r="Q762" s="795"/>
      <c r="R762" s="796" t="s">
        <v>641</v>
      </c>
      <c r="S762" s="797">
        <v>18367279</v>
      </c>
    </row>
    <row r="763" spans="1:19" s="161" customFormat="1">
      <c r="A763" s="280"/>
      <c r="B763" s="781"/>
      <c r="C763" s="775"/>
      <c r="D763" s="792"/>
      <c r="E763" s="799" t="s">
        <v>1748</v>
      </c>
      <c r="F763" s="800"/>
      <c r="G763" s="800"/>
      <c r="H763" s="800"/>
      <c r="I763" s="800"/>
      <c r="J763" s="800"/>
      <c r="K763" s="800"/>
      <c r="L763" s="800"/>
      <c r="M763" s="800"/>
      <c r="N763" s="801">
        <v>19.200000000000006</v>
      </c>
      <c r="O763" s="801">
        <v>18.681999999999995</v>
      </c>
      <c r="P763" s="801">
        <v>18.757999999999999</v>
      </c>
      <c r="Q763" s="802">
        <v>158410.06999999995</v>
      </c>
      <c r="R763" s="800"/>
      <c r="S763" s="803"/>
    </row>
    <row r="764" spans="1:19" s="161" customFormat="1">
      <c r="A764" s="280"/>
      <c r="B764" s="781"/>
      <c r="C764" s="785"/>
      <c r="D764" s="796" t="s">
        <v>176</v>
      </c>
      <c r="E764" s="792"/>
      <c r="F764" s="792"/>
      <c r="G764" s="792"/>
      <c r="H764" s="792"/>
      <c r="I764" s="792"/>
      <c r="J764" s="792"/>
      <c r="K764" s="792"/>
      <c r="L764" s="792"/>
      <c r="M764" s="792"/>
      <c r="N764" s="794">
        <v>19.200000000000006</v>
      </c>
      <c r="O764" s="794">
        <v>18.681999999999995</v>
      </c>
      <c r="P764" s="794"/>
      <c r="Q764" s="795">
        <v>158410.06999999995</v>
      </c>
      <c r="R764" s="792"/>
      <c r="S764" s="797"/>
    </row>
    <row r="765" spans="1:19" s="161" customFormat="1">
      <c r="A765" s="280"/>
      <c r="B765" s="781"/>
      <c r="C765" s="786" t="s">
        <v>479</v>
      </c>
      <c r="D765" s="800"/>
      <c r="E765" s="800"/>
      <c r="F765" s="800"/>
      <c r="G765" s="800"/>
      <c r="H765" s="800"/>
      <c r="I765" s="800"/>
      <c r="J765" s="800"/>
      <c r="K765" s="800"/>
      <c r="L765" s="800"/>
      <c r="M765" s="800"/>
      <c r="N765" s="801">
        <v>19.200000000000006</v>
      </c>
      <c r="O765" s="801">
        <v>18.681999999999995</v>
      </c>
      <c r="P765" s="801"/>
      <c r="Q765" s="802">
        <v>158410.06999999995</v>
      </c>
      <c r="R765" s="800"/>
      <c r="S765" s="803"/>
    </row>
    <row r="766" spans="1:19" s="161" customFormat="1">
      <c r="A766" s="280"/>
      <c r="B766" s="781"/>
      <c r="C766" s="776" t="s">
        <v>350</v>
      </c>
      <c r="D766" s="796" t="s">
        <v>150</v>
      </c>
      <c r="E766" s="798" t="s">
        <v>704</v>
      </c>
      <c r="F766" s="796" t="s">
        <v>705</v>
      </c>
      <c r="G766" s="798" t="s">
        <v>222</v>
      </c>
      <c r="H766" s="796" t="s">
        <v>222</v>
      </c>
      <c r="I766" s="798" t="s">
        <v>159</v>
      </c>
      <c r="J766" s="796" t="s">
        <v>223</v>
      </c>
      <c r="K766" s="798" t="s">
        <v>156</v>
      </c>
      <c r="L766" s="796" t="s">
        <v>699</v>
      </c>
      <c r="M766" s="798" t="s">
        <v>706</v>
      </c>
      <c r="N766" s="794">
        <v>37.4</v>
      </c>
      <c r="O766" s="794">
        <v>36.731000000000002</v>
      </c>
      <c r="P766" s="794"/>
      <c r="Q766" s="795">
        <v>36066.251000000004</v>
      </c>
      <c r="R766" s="796"/>
      <c r="S766" s="797"/>
    </row>
    <row r="767" spans="1:19" s="161" customFormat="1">
      <c r="A767" s="280"/>
      <c r="B767" s="781"/>
      <c r="C767" s="775"/>
      <c r="D767" s="792"/>
      <c r="E767" s="793"/>
      <c r="F767" s="792"/>
      <c r="G767" s="793"/>
      <c r="H767" s="792"/>
      <c r="I767" s="793"/>
      <c r="J767" s="792"/>
      <c r="K767" s="793"/>
      <c r="L767" s="792"/>
      <c r="M767" s="793"/>
      <c r="N767" s="794"/>
      <c r="O767" s="794"/>
      <c r="P767" s="794"/>
      <c r="Q767" s="795"/>
      <c r="R767" s="796" t="s">
        <v>641</v>
      </c>
      <c r="S767" s="797">
        <v>11935518</v>
      </c>
    </row>
    <row r="768" spans="1:19" s="161" customFormat="1">
      <c r="A768" s="280"/>
      <c r="B768" s="781"/>
      <c r="C768" s="775"/>
      <c r="D768" s="792"/>
      <c r="E768" s="793"/>
      <c r="F768" s="796" t="s">
        <v>707</v>
      </c>
      <c r="G768" s="798" t="s">
        <v>222</v>
      </c>
      <c r="H768" s="796" t="s">
        <v>222</v>
      </c>
      <c r="I768" s="798" t="s">
        <v>159</v>
      </c>
      <c r="J768" s="796" t="s">
        <v>223</v>
      </c>
      <c r="K768" s="798" t="s">
        <v>156</v>
      </c>
      <c r="L768" s="796" t="s">
        <v>699</v>
      </c>
      <c r="M768" s="798" t="s">
        <v>706</v>
      </c>
      <c r="N768" s="794">
        <v>37.4</v>
      </c>
      <c r="O768" s="794">
        <v>36.470999999999997</v>
      </c>
      <c r="P768" s="794"/>
      <c r="Q768" s="795">
        <v>48566.381000000001</v>
      </c>
      <c r="R768" s="796"/>
      <c r="S768" s="797"/>
    </row>
    <row r="769" spans="1:254" s="161" customFormat="1">
      <c r="A769" s="280"/>
      <c r="B769" s="781"/>
      <c r="C769" s="775"/>
      <c r="D769" s="792"/>
      <c r="E769" s="793"/>
      <c r="F769" s="792"/>
      <c r="G769" s="793"/>
      <c r="H769" s="792"/>
      <c r="I769" s="793"/>
      <c r="J769" s="792"/>
      <c r="K769" s="793"/>
      <c r="L769" s="792"/>
      <c r="M769" s="793"/>
      <c r="N769" s="794"/>
      <c r="O769" s="794"/>
      <c r="P769" s="794"/>
      <c r="Q769" s="795"/>
      <c r="R769" s="796" t="s">
        <v>641</v>
      </c>
      <c r="S769" s="797">
        <v>16223486</v>
      </c>
    </row>
    <row r="770" spans="1:254" s="161" customFormat="1">
      <c r="A770" s="280"/>
      <c r="B770" s="781"/>
      <c r="C770" s="775"/>
      <c r="D770" s="792"/>
      <c r="E770" s="799" t="s">
        <v>708</v>
      </c>
      <c r="F770" s="800"/>
      <c r="G770" s="800"/>
      <c r="H770" s="800"/>
      <c r="I770" s="800"/>
      <c r="J770" s="800"/>
      <c r="K770" s="800"/>
      <c r="L770" s="800"/>
      <c r="M770" s="800"/>
      <c r="N770" s="801">
        <v>74.799999999999983</v>
      </c>
      <c r="O770" s="801">
        <v>73.202000000000012</v>
      </c>
      <c r="P770" s="801">
        <v>71.396000000000001</v>
      </c>
      <c r="Q770" s="802">
        <v>84632.631999999983</v>
      </c>
      <c r="R770" s="800"/>
      <c r="S770" s="803"/>
    </row>
    <row r="771" spans="1:254" s="161" customFormat="1">
      <c r="A771" s="280"/>
      <c r="B771" s="781"/>
      <c r="C771" s="785"/>
      <c r="D771" s="796" t="s">
        <v>176</v>
      </c>
      <c r="E771" s="792"/>
      <c r="F771" s="792"/>
      <c r="G771" s="792"/>
      <c r="H771" s="792"/>
      <c r="I771" s="792"/>
      <c r="J771" s="792"/>
      <c r="K771" s="792"/>
      <c r="L771" s="792"/>
      <c r="M771" s="792"/>
      <c r="N771" s="794">
        <v>74.799999999999983</v>
      </c>
      <c r="O771" s="794">
        <v>73.202000000000012</v>
      </c>
      <c r="P771" s="794"/>
      <c r="Q771" s="795">
        <v>84632.631999999983</v>
      </c>
      <c r="R771" s="792"/>
      <c r="S771" s="797"/>
    </row>
    <row r="772" spans="1:254" s="161" customFormat="1">
      <c r="A772" s="280"/>
      <c r="B772" s="781"/>
      <c r="C772" s="786" t="s">
        <v>361</v>
      </c>
      <c r="D772" s="800"/>
      <c r="E772" s="800"/>
      <c r="F772" s="800"/>
      <c r="G772" s="800"/>
      <c r="H772" s="800"/>
      <c r="I772" s="800"/>
      <c r="J772" s="800"/>
      <c r="K772" s="800"/>
      <c r="L772" s="800"/>
      <c r="M772" s="800"/>
      <c r="N772" s="801">
        <v>74.799999999999983</v>
      </c>
      <c r="O772" s="801">
        <v>73.202000000000012</v>
      </c>
      <c r="P772" s="801"/>
      <c r="Q772" s="802">
        <v>84632.631999999983</v>
      </c>
      <c r="R772" s="800"/>
      <c r="S772" s="803"/>
    </row>
    <row r="773" spans="1:254" s="161" customFormat="1">
      <c r="A773" s="280"/>
      <c r="B773" s="781"/>
      <c r="C773" s="776" t="s">
        <v>709</v>
      </c>
      <c r="D773" s="796" t="s">
        <v>150</v>
      </c>
      <c r="E773" s="798" t="s">
        <v>710</v>
      </c>
      <c r="F773" s="796" t="s">
        <v>225</v>
      </c>
      <c r="G773" s="798" t="s">
        <v>153</v>
      </c>
      <c r="H773" s="796" t="s">
        <v>153</v>
      </c>
      <c r="I773" s="798" t="s">
        <v>159</v>
      </c>
      <c r="J773" s="796" t="s">
        <v>223</v>
      </c>
      <c r="K773" s="798" t="s">
        <v>156</v>
      </c>
      <c r="L773" s="796" t="s">
        <v>699</v>
      </c>
      <c r="M773" s="798" t="s">
        <v>706</v>
      </c>
      <c r="N773" s="794">
        <v>5.732000000000002</v>
      </c>
      <c r="O773" s="794">
        <v>5.732000000000002</v>
      </c>
      <c r="P773" s="794"/>
      <c r="Q773" s="795">
        <v>36846.334999999999</v>
      </c>
      <c r="R773" s="796"/>
      <c r="S773" s="797"/>
    </row>
    <row r="774" spans="1:254" s="161" customFormat="1">
      <c r="A774" s="280"/>
      <c r="B774" s="781"/>
      <c r="C774" s="775"/>
      <c r="D774" s="792"/>
      <c r="E774" s="793"/>
      <c r="F774" s="792"/>
      <c r="G774" s="793"/>
      <c r="H774" s="792"/>
      <c r="I774" s="793"/>
      <c r="J774" s="792"/>
      <c r="K774" s="793"/>
      <c r="L774" s="792"/>
      <c r="M774" s="793"/>
      <c r="N774" s="794"/>
      <c r="O774" s="794"/>
      <c r="P774" s="794"/>
      <c r="Q774" s="795"/>
      <c r="R774" s="796" t="s">
        <v>641</v>
      </c>
      <c r="S774" s="797">
        <v>8682810</v>
      </c>
    </row>
    <row r="775" spans="1:254" s="161" customFormat="1">
      <c r="A775" s="280"/>
      <c r="B775" s="781"/>
      <c r="C775" s="775"/>
      <c r="D775" s="792"/>
      <c r="E775" s="793"/>
      <c r="F775" s="796" t="s">
        <v>228</v>
      </c>
      <c r="G775" s="798" t="s">
        <v>153</v>
      </c>
      <c r="H775" s="796" t="s">
        <v>153</v>
      </c>
      <c r="I775" s="798" t="s">
        <v>159</v>
      </c>
      <c r="J775" s="796" t="s">
        <v>223</v>
      </c>
      <c r="K775" s="798" t="s">
        <v>156</v>
      </c>
      <c r="L775" s="796" t="s">
        <v>699</v>
      </c>
      <c r="M775" s="798" t="s">
        <v>706</v>
      </c>
      <c r="N775" s="794">
        <v>5.732000000000002</v>
      </c>
      <c r="O775" s="794">
        <v>5.7269999999999994</v>
      </c>
      <c r="P775" s="794"/>
      <c r="Q775" s="795">
        <v>36390.286</v>
      </c>
      <c r="R775" s="796"/>
      <c r="S775" s="797"/>
    </row>
    <row r="776" spans="1:254" s="161" customFormat="1">
      <c r="A776" s="280"/>
      <c r="B776" s="781"/>
      <c r="C776" s="775"/>
      <c r="D776" s="792"/>
      <c r="E776" s="793"/>
      <c r="F776" s="792"/>
      <c r="G776" s="793"/>
      <c r="H776" s="792"/>
      <c r="I776" s="793"/>
      <c r="J776" s="792"/>
      <c r="K776" s="793"/>
      <c r="L776" s="792"/>
      <c r="M776" s="793"/>
      <c r="N776" s="794"/>
      <c r="O776" s="794"/>
      <c r="P776" s="794"/>
      <c r="Q776" s="795"/>
      <c r="R776" s="796" t="s">
        <v>641</v>
      </c>
      <c r="S776" s="797">
        <v>8730636</v>
      </c>
    </row>
    <row r="777" spans="1:254" s="161" customFormat="1">
      <c r="A777" s="280"/>
      <c r="B777" s="781"/>
      <c r="C777" s="775"/>
      <c r="D777" s="792"/>
      <c r="E777" s="793"/>
      <c r="F777" s="796" t="s">
        <v>229</v>
      </c>
      <c r="G777" s="798" t="s">
        <v>153</v>
      </c>
      <c r="H777" s="796" t="s">
        <v>153</v>
      </c>
      <c r="I777" s="798" t="s">
        <v>159</v>
      </c>
      <c r="J777" s="796" t="s">
        <v>223</v>
      </c>
      <c r="K777" s="798" t="s">
        <v>156</v>
      </c>
      <c r="L777" s="796" t="s">
        <v>699</v>
      </c>
      <c r="M777" s="798" t="s">
        <v>706</v>
      </c>
      <c r="N777" s="794">
        <v>5.732000000000002</v>
      </c>
      <c r="O777" s="794">
        <v>5.732000000000002</v>
      </c>
      <c r="P777" s="794"/>
      <c r="Q777" s="795">
        <v>37331.095999999998</v>
      </c>
      <c r="R777" s="796"/>
      <c r="S777" s="797"/>
    </row>
    <row r="778" spans="1:254" s="161" customFormat="1" ht="14.25">
      <c r="A778" s="281"/>
      <c r="B778" s="781"/>
      <c r="C778" s="775"/>
      <c r="D778" s="792"/>
      <c r="E778" s="793"/>
      <c r="F778" s="792"/>
      <c r="G778" s="793"/>
      <c r="H778" s="792"/>
      <c r="I778" s="793"/>
      <c r="J778" s="792"/>
      <c r="K778" s="793"/>
      <c r="L778" s="792"/>
      <c r="M778" s="793"/>
      <c r="N778" s="794"/>
      <c r="O778" s="794"/>
      <c r="P778" s="794"/>
      <c r="Q778" s="795"/>
      <c r="R778" s="796" t="s">
        <v>641</v>
      </c>
      <c r="S778" s="797">
        <v>8956762</v>
      </c>
      <c r="T778" s="234"/>
      <c r="U778" s="234"/>
      <c r="V778" s="234"/>
      <c r="W778" s="234"/>
      <c r="X778" s="234"/>
      <c r="Y778" s="234"/>
      <c r="Z778" s="234"/>
      <c r="AA778" s="234"/>
      <c r="AB778" s="234"/>
      <c r="AC778" s="234"/>
      <c r="AD778" s="234"/>
      <c r="AE778" s="234"/>
      <c r="AF778" s="234"/>
      <c r="AG778" s="234"/>
      <c r="AH778" s="234"/>
      <c r="AI778" s="234"/>
      <c r="AJ778" s="234"/>
      <c r="AK778" s="234"/>
      <c r="AL778" s="234"/>
      <c r="AM778" s="234"/>
      <c r="AN778" s="234"/>
      <c r="AO778" s="234"/>
      <c r="AP778" s="234"/>
      <c r="AQ778" s="234"/>
      <c r="AR778" s="234"/>
      <c r="AS778" s="234"/>
      <c r="AT778" s="234"/>
      <c r="AU778" s="234"/>
      <c r="AV778" s="234"/>
      <c r="AW778" s="234"/>
      <c r="AX778" s="234"/>
      <c r="AY778" s="234"/>
      <c r="AZ778" s="234"/>
      <c r="BA778" s="234"/>
      <c r="BB778" s="234"/>
      <c r="BC778" s="234"/>
      <c r="BD778" s="234"/>
      <c r="BE778" s="234"/>
      <c r="BF778" s="234"/>
      <c r="BG778" s="234"/>
      <c r="BH778" s="234"/>
      <c r="BI778" s="234"/>
      <c r="BJ778" s="234"/>
      <c r="BK778" s="234"/>
      <c r="BL778" s="234"/>
      <c r="BM778" s="234"/>
      <c r="BN778" s="234"/>
      <c r="BO778" s="234"/>
      <c r="BP778" s="234"/>
      <c r="BQ778" s="234"/>
      <c r="BR778" s="234"/>
      <c r="BS778" s="234"/>
      <c r="BT778" s="234"/>
      <c r="BU778" s="234"/>
      <c r="BV778" s="234"/>
      <c r="BW778" s="234"/>
      <c r="BX778" s="234"/>
      <c r="BY778" s="234"/>
      <c r="BZ778" s="234"/>
      <c r="CA778" s="234"/>
      <c r="CB778" s="234"/>
      <c r="CC778" s="234"/>
      <c r="CD778" s="234"/>
      <c r="CE778" s="234"/>
      <c r="CF778" s="234"/>
      <c r="CG778" s="234"/>
      <c r="CH778" s="234"/>
      <c r="CI778" s="234"/>
      <c r="CJ778" s="234"/>
      <c r="CK778" s="234"/>
      <c r="CL778" s="234"/>
      <c r="CM778" s="234"/>
      <c r="CN778" s="234"/>
      <c r="CO778" s="234"/>
      <c r="CP778" s="234"/>
      <c r="CQ778" s="234"/>
      <c r="CR778" s="234"/>
      <c r="CS778" s="234"/>
      <c r="CT778" s="234"/>
      <c r="CU778" s="234"/>
      <c r="CV778" s="234"/>
      <c r="CW778" s="234"/>
      <c r="CX778" s="234"/>
      <c r="CY778" s="234"/>
      <c r="CZ778" s="234"/>
      <c r="DA778" s="234"/>
      <c r="DB778" s="234"/>
      <c r="DC778" s="234"/>
      <c r="DD778" s="234"/>
      <c r="DE778" s="234"/>
      <c r="DF778" s="234"/>
      <c r="DG778" s="234"/>
      <c r="DH778" s="234"/>
      <c r="DI778" s="234"/>
      <c r="DJ778" s="234"/>
      <c r="DK778" s="234"/>
      <c r="DL778" s="234"/>
      <c r="DM778" s="234"/>
      <c r="DN778" s="234"/>
      <c r="DO778" s="234"/>
      <c r="DP778" s="234"/>
      <c r="DQ778" s="234"/>
      <c r="DR778" s="234"/>
      <c r="DS778" s="234"/>
      <c r="DT778" s="234"/>
      <c r="DU778" s="234"/>
      <c r="DV778" s="234"/>
      <c r="DW778" s="234"/>
      <c r="DX778" s="234"/>
      <c r="DY778" s="234"/>
      <c r="DZ778" s="234"/>
      <c r="EA778" s="234"/>
      <c r="EB778" s="234"/>
      <c r="EC778" s="234"/>
      <c r="ED778" s="234"/>
      <c r="EE778" s="234"/>
      <c r="EF778" s="234"/>
      <c r="EG778" s="234"/>
      <c r="EH778" s="234"/>
      <c r="EI778" s="234"/>
      <c r="EJ778" s="234"/>
      <c r="EK778" s="234"/>
      <c r="EL778" s="234"/>
      <c r="EM778" s="234"/>
      <c r="EN778" s="234"/>
      <c r="EO778" s="234"/>
      <c r="EP778" s="234"/>
      <c r="EQ778" s="234"/>
      <c r="ER778" s="234"/>
      <c r="ES778" s="234"/>
      <c r="ET778" s="234"/>
      <c r="EU778" s="234"/>
      <c r="EV778" s="234"/>
      <c r="EW778" s="234"/>
      <c r="EX778" s="234"/>
      <c r="EY778" s="234"/>
      <c r="EZ778" s="234"/>
      <c r="FA778" s="234"/>
      <c r="FB778" s="234"/>
      <c r="FC778" s="234"/>
      <c r="FD778" s="234"/>
      <c r="FE778" s="234"/>
      <c r="FF778" s="234"/>
      <c r="FG778" s="234"/>
      <c r="FH778" s="234"/>
      <c r="FI778" s="234"/>
      <c r="FJ778" s="234"/>
      <c r="FK778" s="234"/>
      <c r="FL778" s="234"/>
      <c r="FM778" s="234"/>
      <c r="FN778" s="234"/>
      <c r="FO778" s="234"/>
      <c r="FP778" s="234"/>
      <c r="FQ778" s="234"/>
      <c r="FR778" s="234"/>
      <c r="FS778" s="234"/>
      <c r="FT778" s="234"/>
      <c r="FU778" s="234"/>
      <c r="FV778" s="234"/>
      <c r="FW778" s="234"/>
      <c r="FX778" s="234"/>
      <c r="FY778" s="234"/>
      <c r="FZ778" s="234"/>
      <c r="GA778" s="234"/>
      <c r="GB778" s="234"/>
      <c r="GC778" s="234"/>
      <c r="GD778" s="234"/>
      <c r="GE778" s="234"/>
      <c r="GF778" s="234"/>
      <c r="GG778" s="234"/>
      <c r="GH778" s="234"/>
      <c r="GI778" s="234"/>
      <c r="GJ778" s="234"/>
      <c r="GK778" s="234"/>
      <c r="GL778" s="234"/>
      <c r="GM778" s="234"/>
      <c r="GN778" s="234"/>
      <c r="GO778" s="234"/>
      <c r="GP778" s="234"/>
      <c r="GQ778" s="234"/>
      <c r="GR778" s="234"/>
      <c r="GS778" s="234"/>
      <c r="GT778" s="234"/>
      <c r="GU778" s="234"/>
      <c r="GV778" s="234"/>
      <c r="GW778" s="234"/>
      <c r="GX778" s="234"/>
      <c r="GY778" s="234"/>
      <c r="GZ778" s="234"/>
      <c r="HA778" s="234"/>
      <c r="HB778" s="234"/>
      <c r="HC778" s="234"/>
      <c r="HD778" s="234"/>
      <c r="HE778" s="234"/>
      <c r="HF778" s="234"/>
      <c r="HG778" s="234"/>
      <c r="HH778" s="234"/>
      <c r="HI778" s="234"/>
      <c r="HJ778" s="234"/>
      <c r="HK778" s="234"/>
      <c r="HL778" s="234"/>
      <c r="HM778" s="234"/>
      <c r="HN778" s="234"/>
      <c r="HO778" s="234"/>
      <c r="HP778" s="234"/>
      <c r="HQ778" s="234"/>
      <c r="HR778" s="234"/>
      <c r="HS778" s="234"/>
      <c r="HT778" s="234"/>
      <c r="HU778" s="234"/>
      <c r="HV778" s="234"/>
      <c r="HW778" s="234"/>
      <c r="HX778" s="234"/>
      <c r="HY778" s="234"/>
      <c r="HZ778" s="234"/>
      <c r="IA778" s="234"/>
      <c r="IB778" s="234"/>
      <c r="IC778" s="234"/>
      <c r="ID778" s="234"/>
      <c r="IE778" s="234"/>
      <c r="IF778" s="234"/>
      <c r="IG778" s="234"/>
      <c r="IH778" s="234"/>
      <c r="II778" s="234"/>
      <c r="IJ778" s="234"/>
      <c r="IK778" s="234"/>
      <c r="IL778" s="234"/>
      <c r="IM778" s="234"/>
      <c r="IN778" s="234"/>
      <c r="IO778" s="234"/>
      <c r="IP778" s="234"/>
      <c r="IQ778" s="234"/>
      <c r="IR778" s="234"/>
      <c r="IS778" s="234"/>
      <c r="IT778" s="234"/>
    </row>
    <row r="779" spans="1:254" s="161" customFormat="1">
      <c r="A779" s="280"/>
      <c r="B779" s="781"/>
      <c r="C779" s="775"/>
      <c r="D779" s="792"/>
      <c r="E779" s="793"/>
      <c r="F779" s="796" t="s">
        <v>230</v>
      </c>
      <c r="G779" s="798" t="s">
        <v>153</v>
      </c>
      <c r="H779" s="796" t="s">
        <v>153</v>
      </c>
      <c r="I779" s="798" t="s">
        <v>159</v>
      </c>
      <c r="J779" s="796" t="s">
        <v>223</v>
      </c>
      <c r="K779" s="798" t="s">
        <v>156</v>
      </c>
      <c r="L779" s="796" t="s">
        <v>699</v>
      </c>
      <c r="M779" s="798" t="s">
        <v>706</v>
      </c>
      <c r="N779" s="794">
        <v>5.732000000000002</v>
      </c>
      <c r="O779" s="794">
        <v>5.732000000000002</v>
      </c>
      <c r="P779" s="794"/>
      <c r="Q779" s="795">
        <v>37398.695</v>
      </c>
      <c r="R779" s="796"/>
      <c r="S779" s="797"/>
    </row>
    <row r="780" spans="1:254" s="161" customFormat="1">
      <c r="A780" s="280"/>
      <c r="B780" s="781"/>
      <c r="C780" s="775"/>
      <c r="D780" s="792"/>
      <c r="E780" s="793"/>
      <c r="F780" s="792"/>
      <c r="G780" s="793"/>
      <c r="H780" s="792"/>
      <c r="I780" s="793"/>
      <c r="J780" s="792"/>
      <c r="K780" s="793"/>
      <c r="L780" s="792"/>
      <c r="M780" s="793"/>
      <c r="N780" s="794"/>
      <c r="O780" s="794"/>
      <c r="P780" s="794"/>
      <c r="Q780" s="795"/>
      <c r="R780" s="796" t="s">
        <v>641</v>
      </c>
      <c r="S780" s="797">
        <v>8973454</v>
      </c>
    </row>
    <row r="781" spans="1:254" s="161" customFormat="1">
      <c r="A781" s="280"/>
      <c r="B781" s="781"/>
      <c r="C781" s="775"/>
      <c r="D781" s="792"/>
      <c r="E781" s="799" t="s">
        <v>711</v>
      </c>
      <c r="F781" s="800"/>
      <c r="G781" s="800"/>
      <c r="H781" s="800"/>
      <c r="I781" s="800"/>
      <c r="J781" s="800"/>
      <c r="K781" s="800"/>
      <c r="L781" s="800"/>
      <c r="M781" s="800"/>
      <c r="N781" s="801">
        <v>22.928000000000008</v>
      </c>
      <c r="O781" s="801">
        <v>22.923000000000009</v>
      </c>
      <c r="P781" s="801">
        <v>22.268000000000001</v>
      </c>
      <c r="Q781" s="802">
        <v>147966.41199999995</v>
      </c>
      <c r="R781" s="800"/>
      <c r="S781" s="803"/>
    </row>
    <row r="782" spans="1:254" s="161" customFormat="1">
      <c r="A782" s="280"/>
      <c r="B782" s="781"/>
      <c r="C782" s="785"/>
      <c r="D782" s="796" t="s">
        <v>176</v>
      </c>
      <c r="E782" s="792"/>
      <c r="F782" s="792"/>
      <c r="G782" s="792"/>
      <c r="H782" s="792"/>
      <c r="I782" s="792"/>
      <c r="J782" s="792"/>
      <c r="K782" s="792"/>
      <c r="L782" s="792"/>
      <c r="M782" s="792"/>
      <c r="N782" s="794">
        <v>22.928000000000008</v>
      </c>
      <c r="O782" s="794">
        <v>22.923000000000009</v>
      </c>
      <c r="P782" s="794"/>
      <c r="Q782" s="795">
        <v>147966.41199999995</v>
      </c>
      <c r="R782" s="792"/>
      <c r="S782" s="797"/>
    </row>
    <row r="783" spans="1:254" s="161" customFormat="1">
      <c r="A783" s="280"/>
      <c r="B783" s="781"/>
      <c r="C783" s="786" t="s">
        <v>712</v>
      </c>
      <c r="D783" s="800"/>
      <c r="E783" s="800"/>
      <c r="F783" s="800"/>
      <c r="G783" s="800"/>
      <c r="H783" s="800"/>
      <c r="I783" s="800"/>
      <c r="J783" s="800"/>
      <c r="K783" s="800"/>
      <c r="L783" s="800"/>
      <c r="M783" s="800"/>
      <c r="N783" s="801">
        <v>22.928000000000008</v>
      </c>
      <c r="O783" s="801">
        <v>22.923000000000009</v>
      </c>
      <c r="P783" s="801"/>
      <c r="Q783" s="802">
        <v>147966.41199999995</v>
      </c>
      <c r="R783" s="800"/>
      <c r="S783" s="803"/>
    </row>
    <row r="784" spans="1:254" s="161" customFormat="1">
      <c r="A784" s="280"/>
      <c r="B784" s="781"/>
      <c r="C784" s="776" t="s">
        <v>713</v>
      </c>
      <c r="D784" s="796" t="s">
        <v>150</v>
      </c>
      <c r="E784" s="798" t="s">
        <v>714</v>
      </c>
      <c r="F784" s="796"/>
      <c r="G784" s="798" t="s">
        <v>153</v>
      </c>
      <c r="H784" s="796" t="s">
        <v>153</v>
      </c>
      <c r="I784" s="798" t="s">
        <v>159</v>
      </c>
      <c r="J784" s="796" t="s">
        <v>155</v>
      </c>
      <c r="K784" s="798" t="s">
        <v>156</v>
      </c>
      <c r="L784" s="796" t="s">
        <v>699</v>
      </c>
      <c r="M784" s="798" t="s">
        <v>700</v>
      </c>
      <c r="N784" s="794">
        <v>3.99</v>
      </c>
      <c r="O784" s="794">
        <v>3.1500000000000008</v>
      </c>
      <c r="P784" s="794"/>
      <c r="Q784" s="795">
        <v>60.682000000000002</v>
      </c>
      <c r="R784" s="796"/>
      <c r="S784" s="797"/>
    </row>
    <row r="785" spans="1:19" s="161" customFormat="1">
      <c r="A785" s="280"/>
      <c r="B785" s="781"/>
      <c r="C785" s="775"/>
      <c r="D785" s="792"/>
      <c r="E785" s="793"/>
      <c r="F785" s="792"/>
      <c r="G785" s="793"/>
      <c r="H785" s="792"/>
      <c r="I785" s="793"/>
      <c r="J785" s="792"/>
      <c r="K785" s="793"/>
      <c r="L785" s="792"/>
      <c r="M785" s="793"/>
      <c r="N785" s="794"/>
      <c r="O785" s="794"/>
      <c r="P785" s="794"/>
      <c r="Q785" s="795"/>
      <c r="R785" s="796" t="s">
        <v>161</v>
      </c>
      <c r="S785" s="797">
        <v>4537</v>
      </c>
    </row>
    <row r="786" spans="1:19" s="161" customFormat="1">
      <c r="A786" s="280"/>
      <c r="B786" s="781"/>
      <c r="C786" s="775"/>
      <c r="D786" s="792"/>
      <c r="E786" s="799" t="s">
        <v>715</v>
      </c>
      <c r="F786" s="800"/>
      <c r="G786" s="800"/>
      <c r="H786" s="800"/>
      <c r="I786" s="800"/>
      <c r="J786" s="800"/>
      <c r="K786" s="800"/>
      <c r="L786" s="800"/>
      <c r="M786" s="800"/>
      <c r="N786" s="801">
        <v>3.99</v>
      </c>
      <c r="O786" s="801">
        <v>3.1500000000000008</v>
      </c>
      <c r="P786" s="801">
        <v>3.5</v>
      </c>
      <c r="Q786" s="802">
        <v>60.682000000000002</v>
      </c>
      <c r="R786" s="800"/>
      <c r="S786" s="803"/>
    </row>
    <row r="787" spans="1:19" s="161" customFormat="1">
      <c r="A787" s="280"/>
      <c r="B787" s="781"/>
      <c r="C787" s="775"/>
      <c r="D787" s="792"/>
      <c r="E787" s="798" t="s">
        <v>716</v>
      </c>
      <c r="F787" s="796"/>
      <c r="G787" s="798" t="s">
        <v>153</v>
      </c>
      <c r="H787" s="796" t="s">
        <v>153</v>
      </c>
      <c r="I787" s="798" t="s">
        <v>159</v>
      </c>
      <c r="J787" s="796" t="s">
        <v>155</v>
      </c>
      <c r="K787" s="798" t="s">
        <v>156</v>
      </c>
      <c r="L787" s="796" t="s">
        <v>699</v>
      </c>
      <c r="M787" s="798" t="s">
        <v>700</v>
      </c>
      <c r="N787" s="794">
        <v>6.165</v>
      </c>
      <c r="O787" s="794">
        <v>4</v>
      </c>
      <c r="P787" s="794"/>
      <c r="Q787" s="795">
        <v>12269.580999999998</v>
      </c>
      <c r="R787" s="796"/>
      <c r="S787" s="797"/>
    </row>
    <row r="788" spans="1:19" s="161" customFormat="1">
      <c r="A788" s="280"/>
      <c r="B788" s="781"/>
      <c r="C788" s="775"/>
      <c r="D788" s="792"/>
      <c r="E788" s="793"/>
      <c r="F788" s="792"/>
      <c r="G788" s="793"/>
      <c r="H788" s="792"/>
      <c r="I788" s="793"/>
      <c r="J788" s="792"/>
      <c r="K788" s="793"/>
      <c r="L788" s="792"/>
      <c r="M788" s="793"/>
      <c r="N788" s="794"/>
      <c r="O788" s="794"/>
      <c r="P788" s="794"/>
      <c r="Q788" s="795"/>
      <c r="R788" s="796" t="s">
        <v>641</v>
      </c>
      <c r="S788" s="797">
        <v>3482424</v>
      </c>
    </row>
    <row r="789" spans="1:19" s="161" customFormat="1">
      <c r="A789" s="280"/>
      <c r="B789" s="781"/>
      <c r="C789" s="775"/>
      <c r="D789" s="792"/>
      <c r="E789" s="799" t="s">
        <v>717</v>
      </c>
      <c r="F789" s="800"/>
      <c r="G789" s="800"/>
      <c r="H789" s="800"/>
      <c r="I789" s="800"/>
      <c r="J789" s="800"/>
      <c r="K789" s="800"/>
      <c r="L789" s="800"/>
      <c r="M789" s="800"/>
      <c r="N789" s="801">
        <v>6.165</v>
      </c>
      <c r="O789" s="801">
        <v>4</v>
      </c>
      <c r="P789" s="801">
        <v>3.5659999999999998</v>
      </c>
      <c r="Q789" s="802">
        <v>12269.580999999998</v>
      </c>
      <c r="R789" s="800"/>
      <c r="S789" s="803"/>
    </row>
    <row r="790" spans="1:19" s="161" customFormat="1">
      <c r="A790" s="280"/>
      <c r="B790" s="781"/>
      <c r="C790" s="785"/>
      <c r="D790" s="796" t="s">
        <v>176</v>
      </c>
      <c r="E790" s="792"/>
      <c r="F790" s="792"/>
      <c r="G790" s="792"/>
      <c r="H790" s="792"/>
      <c r="I790" s="792"/>
      <c r="J790" s="792"/>
      <c r="K790" s="792"/>
      <c r="L790" s="792"/>
      <c r="M790" s="792"/>
      <c r="N790" s="794">
        <v>10.154999999999999</v>
      </c>
      <c r="O790" s="794">
        <v>7.1499999999999986</v>
      </c>
      <c r="P790" s="794"/>
      <c r="Q790" s="795">
        <v>12330.262999999999</v>
      </c>
      <c r="R790" s="792"/>
      <c r="S790" s="797"/>
    </row>
    <row r="791" spans="1:19" s="161" customFormat="1">
      <c r="A791" s="280"/>
      <c r="B791" s="781"/>
      <c r="C791" s="786" t="s">
        <v>718</v>
      </c>
      <c r="D791" s="800"/>
      <c r="E791" s="800"/>
      <c r="F791" s="800"/>
      <c r="G791" s="800"/>
      <c r="H791" s="800"/>
      <c r="I791" s="800"/>
      <c r="J791" s="800"/>
      <c r="K791" s="800"/>
      <c r="L791" s="800"/>
      <c r="M791" s="800"/>
      <c r="N791" s="801">
        <v>10.154999999999999</v>
      </c>
      <c r="O791" s="801">
        <v>7.1499999999999986</v>
      </c>
      <c r="P791" s="801"/>
      <c r="Q791" s="802">
        <v>12330.262999999999</v>
      </c>
      <c r="R791" s="800"/>
      <c r="S791" s="803"/>
    </row>
    <row r="792" spans="1:19" s="161" customFormat="1">
      <c r="A792" s="280"/>
      <c r="B792" s="781"/>
      <c r="C792" s="776" t="s">
        <v>726</v>
      </c>
      <c r="D792" s="796" t="s">
        <v>719</v>
      </c>
      <c r="E792" s="798" t="s">
        <v>727</v>
      </c>
      <c r="F792" s="796" t="s">
        <v>1749</v>
      </c>
      <c r="G792" s="798" t="s">
        <v>722</v>
      </c>
      <c r="H792" s="796" t="s">
        <v>722</v>
      </c>
      <c r="I792" s="798" t="s">
        <v>159</v>
      </c>
      <c r="J792" s="796" t="s">
        <v>223</v>
      </c>
      <c r="K792" s="798" t="s">
        <v>156</v>
      </c>
      <c r="L792" s="796" t="s">
        <v>723</v>
      </c>
      <c r="M792" s="798" t="s">
        <v>723</v>
      </c>
      <c r="N792" s="794">
        <v>14.050000000000004</v>
      </c>
      <c r="O792" s="794">
        <v>14.050000000000004</v>
      </c>
      <c r="P792" s="794"/>
      <c r="Q792" s="795">
        <v>65636.373999999996</v>
      </c>
      <c r="R792" s="796"/>
      <c r="S792" s="797"/>
    </row>
    <row r="793" spans="1:19" s="161" customFormat="1">
      <c r="A793" s="280"/>
      <c r="B793" s="781"/>
      <c r="C793" s="775"/>
      <c r="D793" s="792"/>
      <c r="E793" s="793"/>
      <c r="F793" s="796" t="s">
        <v>1750</v>
      </c>
      <c r="G793" s="798" t="s">
        <v>722</v>
      </c>
      <c r="H793" s="796" t="s">
        <v>722</v>
      </c>
      <c r="I793" s="798" t="s">
        <v>159</v>
      </c>
      <c r="J793" s="796" t="s">
        <v>223</v>
      </c>
      <c r="K793" s="798" t="s">
        <v>156</v>
      </c>
      <c r="L793" s="796" t="s">
        <v>723</v>
      </c>
      <c r="M793" s="798" t="s">
        <v>723</v>
      </c>
      <c r="N793" s="794">
        <v>15.75</v>
      </c>
      <c r="O793" s="794">
        <v>15.75</v>
      </c>
      <c r="P793" s="794"/>
      <c r="Q793" s="795">
        <v>80906.918000000005</v>
      </c>
      <c r="R793" s="796"/>
      <c r="S793" s="797"/>
    </row>
    <row r="794" spans="1:19" s="161" customFormat="1">
      <c r="A794" s="280"/>
      <c r="B794" s="781"/>
      <c r="C794" s="775"/>
      <c r="D794" s="792"/>
      <c r="E794" s="793"/>
      <c r="F794" s="796" t="s">
        <v>1751</v>
      </c>
      <c r="G794" s="798" t="s">
        <v>722</v>
      </c>
      <c r="H794" s="796" t="s">
        <v>722</v>
      </c>
      <c r="I794" s="798" t="s">
        <v>159</v>
      </c>
      <c r="J794" s="796" t="s">
        <v>223</v>
      </c>
      <c r="K794" s="798" t="s">
        <v>156</v>
      </c>
      <c r="L794" s="796" t="s">
        <v>723</v>
      </c>
      <c r="M794" s="798" t="s">
        <v>723</v>
      </c>
      <c r="N794" s="794">
        <v>14.050000000000004</v>
      </c>
      <c r="O794" s="794">
        <v>14.050000000000004</v>
      </c>
      <c r="P794" s="794"/>
      <c r="Q794" s="795">
        <v>66447.244999999995</v>
      </c>
      <c r="R794" s="796"/>
      <c r="S794" s="797"/>
    </row>
    <row r="795" spans="1:19" s="161" customFormat="1">
      <c r="A795" s="280"/>
      <c r="B795" s="781"/>
      <c r="C795" s="775"/>
      <c r="D795" s="792"/>
      <c r="E795" s="793"/>
      <c r="F795" s="796" t="s">
        <v>1752</v>
      </c>
      <c r="G795" s="798" t="s">
        <v>722</v>
      </c>
      <c r="H795" s="796" t="s">
        <v>722</v>
      </c>
      <c r="I795" s="798" t="s">
        <v>159</v>
      </c>
      <c r="J795" s="796" t="s">
        <v>223</v>
      </c>
      <c r="K795" s="798" t="s">
        <v>156</v>
      </c>
      <c r="L795" s="796" t="s">
        <v>723</v>
      </c>
      <c r="M795" s="798" t="s">
        <v>723</v>
      </c>
      <c r="N795" s="794">
        <v>12.35</v>
      </c>
      <c r="O795" s="794">
        <v>12.35</v>
      </c>
      <c r="P795" s="794"/>
      <c r="Q795" s="795">
        <v>57438.894000000008</v>
      </c>
      <c r="R795" s="796"/>
      <c r="S795" s="797"/>
    </row>
    <row r="796" spans="1:19" s="161" customFormat="1">
      <c r="A796" s="280"/>
      <c r="B796" s="781"/>
      <c r="C796" s="775"/>
      <c r="D796" s="792"/>
      <c r="E796" s="793"/>
      <c r="F796" s="796" t="s">
        <v>1753</v>
      </c>
      <c r="G796" s="798" t="s">
        <v>722</v>
      </c>
      <c r="H796" s="796" t="s">
        <v>722</v>
      </c>
      <c r="I796" s="798" t="s">
        <v>159</v>
      </c>
      <c r="J796" s="796" t="s">
        <v>223</v>
      </c>
      <c r="K796" s="798" t="s">
        <v>156</v>
      </c>
      <c r="L796" s="796" t="s">
        <v>723</v>
      </c>
      <c r="M796" s="798" t="s">
        <v>723</v>
      </c>
      <c r="N796" s="794">
        <v>15.75</v>
      </c>
      <c r="O796" s="794">
        <v>15.75</v>
      </c>
      <c r="P796" s="794"/>
      <c r="Q796" s="795">
        <v>75394.290999999997</v>
      </c>
      <c r="R796" s="796"/>
      <c r="S796" s="797"/>
    </row>
    <row r="797" spans="1:19" s="161" customFormat="1">
      <c r="A797" s="280"/>
      <c r="B797" s="781"/>
      <c r="C797" s="775"/>
      <c r="D797" s="792"/>
      <c r="E797" s="793"/>
      <c r="F797" s="796" t="s">
        <v>1754</v>
      </c>
      <c r="G797" s="798" t="s">
        <v>722</v>
      </c>
      <c r="H797" s="796" t="s">
        <v>722</v>
      </c>
      <c r="I797" s="798" t="s">
        <v>159</v>
      </c>
      <c r="J797" s="796" t="s">
        <v>223</v>
      </c>
      <c r="K797" s="798" t="s">
        <v>156</v>
      </c>
      <c r="L797" s="796" t="s">
        <v>723</v>
      </c>
      <c r="M797" s="798" t="s">
        <v>723</v>
      </c>
      <c r="N797" s="794">
        <v>15.75</v>
      </c>
      <c r="O797" s="794">
        <v>15.75</v>
      </c>
      <c r="P797" s="794"/>
      <c r="Q797" s="795">
        <v>79904.798999999999</v>
      </c>
      <c r="R797" s="796"/>
      <c r="S797" s="797"/>
    </row>
    <row r="798" spans="1:19" s="161" customFormat="1">
      <c r="A798" s="280"/>
      <c r="B798" s="781"/>
      <c r="C798" s="775"/>
      <c r="D798" s="792"/>
      <c r="E798" s="793"/>
      <c r="F798" s="796" t="s">
        <v>1755</v>
      </c>
      <c r="G798" s="798" t="s">
        <v>722</v>
      </c>
      <c r="H798" s="796" t="s">
        <v>722</v>
      </c>
      <c r="I798" s="798" t="s">
        <v>159</v>
      </c>
      <c r="J798" s="796" t="s">
        <v>223</v>
      </c>
      <c r="K798" s="798" t="s">
        <v>156</v>
      </c>
      <c r="L798" s="796" t="s">
        <v>723</v>
      </c>
      <c r="M798" s="798" t="s">
        <v>723</v>
      </c>
      <c r="N798" s="794">
        <v>9.4499999999999975</v>
      </c>
      <c r="O798" s="794">
        <v>9.4499999999999975</v>
      </c>
      <c r="P798" s="794"/>
      <c r="Q798" s="795">
        <v>39963.034999999996</v>
      </c>
      <c r="R798" s="796"/>
      <c r="S798" s="797"/>
    </row>
    <row r="799" spans="1:19" s="161" customFormat="1">
      <c r="A799" s="280"/>
      <c r="B799" s="781"/>
      <c r="C799" s="775"/>
      <c r="D799" s="792"/>
      <c r="E799" s="799" t="s">
        <v>728</v>
      </c>
      <c r="F799" s="800"/>
      <c r="G799" s="800"/>
      <c r="H799" s="800"/>
      <c r="I799" s="800"/>
      <c r="J799" s="800"/>
      <c r="K799" s="800"/>
      <c r="L799" s="800"/>
      <c r="M799" s="800"/>
      <c r="N799" s="801">
        <v>97.149999999999977</v>
      </c>
      <c r="O799" s="801">
        <v>97.149999999999977</v>
      </c>
      <c r="P799" s="801">
        <v>95.584999999999994</v>
      </c>
      <c r="Q799" s="802">
        <v>465691.55599999998</v>
      </c>
      <c r="R799" s="800"/>
      <c r="S799" s="803"/>
    </row>
    <row r="800" spans="1:19" s="161" customFormat="1">
      <c r="A800" s="280"/>
      <c r="B800" s="781"/>
      <c r="C800" s="785"/>
      <c r="D800" s="796" t="s">
        <v>725</v>
      </c>
      <c r="E800" s="792"/>
      <c r="F800" s="792"/>
      <c r="G800" s="792"/>
      <c r="H800" s="792"/>
      <c r="I800" s="792"/>
      <c r="J800" s="792"/>
      <c r="K800" s="792"/>
      <c r="L800" s="792"/>
      <c r="M800" s="792"/>
      <c r="N800" s="794">
        <v>97.149999999999977</v>
      </c>
      <c r="O800" s="794">
        <v>97.149999999999977</v>
      </c>
      <c r="P800" s="794"/>
      <c r="Q800" s="795">
        <v>465691.55599999998</v>
      </c>
      <c r="R800" s="792"/>
      <c r="S800" s="797"/>
    </row>
    <row r="801" spans="1:19" s="161" customFormat="1">
      <c r="A801" s="280"/>
      <c r="B801" s="781"/>
      <c r="C801" s="786" t="s">
        <v>729</v>
      </c>
      <c r="D801" s="800"/>
      <c r="E801" s="800"/>
      <c r="F801" s="800"/>
      <c r="G801" s="800"/>
      <c r="H801" s="800"/>
      <c r="I801" s="800"/>
      <c r="J801" s="800"/>
      <c r="K801" s="800"/>
      <c r="L801" s="800"/>
      <c r="M801" s="800"/>
      <c r="N801" s="801">
        <v>97.149999999999977</v>
      </c>
      <c r="O801" s="801">
        <v>97.149999999999977</v>
      </c>
      <c r="P801" s="801"/>
      <c r="Q801" s="802">
        <v>465691.55599999998</v>
      </c>
      <c r="R801" s="800"/>
      <c r="S801" s="803"/>
    </row>
    <row r="802" spans="1:19" s="161" customFormat="1">
      <c r="A802" s="280"/>
      <c r="B802" s="781"/>
      <c r="C802" s="776" t="s">
        <v>281</v>
      </c>
      <c r="D802" s="796" t="s">
        <v>150</v>
      </c>
      <c r="E802" s="798" t="s">
        <v>730</v>
      </c>
      <c r="F802" s="796"/>
      <c r="G802" s="798" t="s">
        <v>153</v>
      </c>
      <c r="H802" s="796" t="s">
        <v>153</v>
      </c>
      <c r="I802" s="798" t="s">
        <v>154</v>
      </c>
      <c r="J802" s="796" t="s">
        <v>155</v>
      </c>
      <c r="K802" s="798" t="s">
        <v>156</v>
      </c>
      <c r="L802" s="796" t="s">
        <v>699</v>
      </c>
      <c r="M802" s="798" t="s">
        <v>699</v>
      </c>
      <c r="N802" s="794">
        <v>4.93</v>
      </c>
      <c r="O802" s="794">
        <v>4.2</v>
      </c>
      <c r="P802" s="794"/>
      <c r="Q802" s="795">
        <v>0</v>
      </c>
      <c r="R802" s="796"/>
      <c r="S802" s="797"/>
    </row>
    <row r="803" spans="1:19" s="161" customFormat="1">
      <c r="A803" s="280"/>
      <c r="B803" s="781"/>
      <c r="C803" s="775"/>
      <c r="D803" s="792"/>
      <c r="E803" s="793"/>
      <c r="F803" s="792"/>
      <c r="G803" s="793"/>
      <c r="H803" s="792"/>
      <c r="I803" s="793"/>
      <c r="J803" s="792"/>
      <c r="K803" s="793"/>
      <c r="L803" s="792"/>
      <c r="M803" s="793"/>
      <c r="N803" s="794"/>
      <c r="O803" s="794"/>
      <c r="P803" s="794"/>
      <c r="Q803" s="795"/>
      <c r="R803" s="796" t="s">
        <v>161</v>
      </c>
      <c r="S803" s="797">
        <v>0</v>
      </c>
    </row>
    <row r="804" spans="1:19" s="161" customFormat="1">
      <c r="A804" s="280"/>
      <c r="B804" s="781"/>
      <c r="C804" s="775"/>
      <c r="D804" s="792"/>
      <c r="E804" s="799" t="s">
        <v>731</v>
      </c>
      <c r="F804" s="800"/>
      <c r="G804" s="800"/>
      <c r="H804" s="800"/>
      <c r="I804" s="800"/>
      <c r="J804" s="800"/>
      <c r="K804" s="800"/>
      <c r="L804" s="800"/>
      <c r="M804" s="800"/>
      <c r="N804" s="801">
        <v>4.93</v>
      </c>
      <c r="O804" s="801">
        <v>4.2</v>
      </c>
      <c r="P804" s="801">
        <v>0</v>
      </c>
      <c r="Q804" s="802">
        <v>0</v>
      </c>
      <c r="R804" s="800"/>
      <c r="S804" s="803"/>
    </row>
    <row r="805" spans="1:19" s="161" customFormat="1">
      <c r="A805" s="280"/>
      <c r="B805" s="781"/>
      <c r="C805" s="775"/>
      <c r="D805" s="792"/>
      <c r="E805" s="798" t="s">
        <v>732</v>
      </c>
      <c r="F805" s="796"/>
      <c r="G805" s="798" t="s">
        <v>153</v>
      </c>
      <c r="H805" s="796" t="s">
        <v>153</v>
      </c>
      <c r="I805" s="798" t="s">
        <v>154</v>
      </c>
      <c r="J805" s="796" t="s">
        <v>155</v>
      </c>
      <c r="K805" s="798" t="s">
        <v>160</v>
      </c>
      <c r="L805" s="796" t="s">
        <v>699</v>
      </c>
      <c r="M805" s="798" t="s">
        <v>699</v>
      </c>
      <c r="N805" s="794">
        <v>0.11300000000000003</v>
      </c>
      <c r="O805" s="794">
        <v>9.9999999999999992E-2</v>
      </c>
      <c r="P805" s="794"/>
      <c r="Q805" s="795">
        <v>0</v>
      </c>
      <c r="R805" s="796"/>
      <c r="S805" s="797"/>
    </row>
    <row r="806" spans="1:19" s="161" customFormat="1">
      <c r="A806" s="280"/>
      <c r="B806" s="781"/>
      <c r="C806" s="775"/>
      <c r="D806" s="792"/>
      <c r="E806" s="793"/>
      <c r="F806" s="792"/>
      <c r="G806" s="793"/>
      <c r="H806" s="792"/>
      <c r="I806" s="793"/>
      <c r="J806" s="792"/>
      <c r="K806" s="793"/>
      <c r="L806" s="792"/>
      <c r="M806" s="793"/>
      <c r="N806" s="794"/>
      <c r="O806" s="794"/>
      <c r="P806" s="794"/>
      <c r="Q806" s="795"/>
      <c r="R806" s="796" t="s">
        <v>161</v>
      </c>
      <c r="S806" s="797">
        <v>0</v>
      </c>
    </row>
    <row r="807" spans="1:19" s="161" customFormat="1">
      <c r="A807" s="280"/>
      <c r="B807" s="781"/>
      <c r="C807" s="775"/>
      <c r="D807" s="792"/>
      <c r="E807" s="799" t="s">
        <v>733</v>
      </c>
      <c r="F807" s="800"/>
      <c r="G807" s="800"/>
      <c r="H807" s="800"/>
      <c r="I807" s="800"/>
      <c r="J807" s="800"/>
      <c r="K807" s="800"/>
      <c r="L807" s="800"/>
      <c r="M807" s="800"/>
      <c r="N807" s="801">
        <v>0.11300000000000003</v>
      </c>
      <c r="O807" s="801">
        <v>9.9999999999999992E-2</v>
      </c>
      <c r="P807" s="801">
        <v>0</v>
      </c>
      <c r="Q807" s="802">
        <v>0</v>
      </c>
      <c r="R807" s="800"/>
      <c r="S807" s="803"/>
    </row>
    <row r="808" spans="1:19" s="161" customFormat="1">
      <c r="A808" s="280"/>
      <c r="B808" s="781"/>
      <c r="C808" s="785"/>
      <c r="D808" s="796" t="s">
        <v>176</v>
      </c>
      <c r="E808" s="792"/>
      <c r="F808" s="792"/>
      <c r="G808" s="792"/>
      <c r="H808" s="792"/>
      <c r="I808" s="792"/>
      <c r="J808" s="792"/>
      <c r="K808" s="792"/>
      <c r="L808" s="792"/>
      <c r="M808" s="792"/>
      <c r="N808" s="794">
        <v>5.0429999999999993</v>
      </c>
      <c r="O808" s="794">
        <v>4.3000000000000052</v>
      </c>
      <c r="P808" s="794"/>
      <c r="Q808" s="795">
        <v>0</v>
      </c>
      <c r="R808" s="792"/>
      <c r="S808" s="797"/>
    </row>
    <row r="809" spans="1:19" s="161" customFormat="1">
      <c r="A809" s="280"/>
      <c r="B809" s="781"/>
      <c r="C809" s="786" t="s">
        <v>285</v>
      </c>
      <c r="D809" s="800"/>
      <c r="E809" s="800"/>
      <c r="F809" s="800"/>
      <c r="G809" s="800"/>
      <c r="H809" s="800"/>
      <c r="I809" s="800"/>
      <c r="J809" s="800"/>
      <c r="K809" s="800"/>
      <c r="L809" s="800"/>
      <c r="M809" s="800"/>
      <c r="N809" s="801">
        <v>5.0429999999999993</v>
      </c>
      <c r="O809" s="801">
        <v>4.3000000000000052</v>
      </c>
      <c r="P809" s="801"/>
      <c r="Q809" s="802">
        <v>0</v>
      </c>
      <c r="R809" s="800"/>
      <c r="S809" s="803"/>
    </row>
    <row r="810" spans="1:19" s="161" customFormat="1">
      <c r="A810" s="280"/>
      <c r="B810" s="781"/>
      <c r="C810" s="776" t="s">
        <v>735</v>
      </c>
      <c r="D810" s="796" t="s">
        <v>150</v>
      </c>
      <c r="E810" s="798" t="s">
        <v>736</v>
      </c>
      <c r="F810" s="796"/>
      <c r="G810" s="798" t="s">
        <v>153</v>
      </c>
      <c r="H810" s="796" t="s">
        <v>153</v>
      </c>
      <c r="I810" s="798" t="s">
        <v>154</v>
      </c>
      <c r="J810" s="796" t="s">
        <v>155</v>
      </c>
      <c r="K810" s="798" t="s">
        <v>156</v>
      </c>
      <c r="L810" s="796" t="s">
        <v>734</v>
      </c>
      <c r="M810" s="798" t="s">
        <v>703</v>
      </c>
      <c r="N810" s="794">
        <v>3.4500000000000006</v>
      </c>
      <c r="O810" s="794">
        <v>2.8000000000000003</v>
      </c>
      <c r="P810" s="794"/>
      <c r="Q810" s="795">
        <v>0</v>
      </c>
      <c r="R810" s="796"/>
      <c r="S810" s="797"/>
    </row>
    <row r="811" spans="1:19" s="161" customFormat="1">
      <c r="A811" s="280"/>
      <c r="B811" s="781"/>
      <c r="C811" s="775"/>
      <c r="D811" s="792"/>
      <c r="E811" s="793"/>
      <c r="F811" s="792"/>
      <c r="G811" s="793"/>
      <c r="H811" s="792"/>
      <c r="I811" s="793"/>
      <c r="J811" s="792"/>
      <c r="K811" s="793"/>
      <c r="L811" s="792"/>
      <c r="M811" s="793"/>
      <c r="N811" s="794"/>
      <c r="O811" s="794"/>
      <c r="P811" s="794"/>
      <c r="Q811" s="795"/>
      <c r="R811" s="796" t="s">
        <v>161</v>
      </c>
      <c r="S811" s="797">
        <v>0</v>
      </c>
    </row>
    <row r="812" spans="1:19" s="161" customFormat="1">
      <c r="A812" s="280"/>
      <c r="B812" s="781"/>
      <c r="C812" s="775"/>
      <c r="D812" s="792"/>
      <c r="E812" s="799" t="s">
        <v>737</v>
      </c>
      <c r="F812" s="800"/>
      <c r="G812" s="800"/>
      <c r="H812" s="800"/>
      <c r="I812" s="800"/>
      <c r="J812" s="800"/>
      <c r="K812" s="800"/>
      <c r="L812" s="800"/>
      <c r="M812" s="800"/>
      <c r="N812" s="801">
        <v>3.4500000000000006</v>
      </c>
      <c r="O812" s="801">
        <v>2.8000000000000003</v>
      </c>
      <c r="P812" s="801">
        <v>0</v>
      </c>
      <c r="Q812" s="802">
        <v>0</v>
      </c>
      <c r="R812" s="800"/>
      <c r="S812" s="803"/>
    </row>
    <row r="813" spans="1:19" s="161" customFormat="1">
      <c r="A813" s="280"/>
      <c r="B813" s="781"/>
      <c r="C813" s="785"/>
      <c r="D813" s="796" t="s">
        <v>176</v>
      </c>
      <c r="E813" s="792"/>
      <c r="F813" s="792"/>
      <c r="G813" s="792"/>
      <c r="H813" s="792"/>
      <c r="I813" s="792"/>
      <c r="J813" s="792"/>
      <c r="K813" s="792"/>
      <c r="L813" s="792"/>
      <c r="M813" s="792"/>
      <c r="N813" s="794">
        <v>3.4500000000000006</v>
      </c>
      <c r="O813" s="794">
        <v>2.8000000000000003</v>
      </c>
      <c r="P813" s="794"/>
      <c r="Q813" s="795">
        <v>0</v>
      </c>
      <c r="R813" s="792"/>
      <c r="S813" s="797"/>
    </row>
    <row r="814" spans="1:19" s="161" customFormat="1">
      <c r="A814" s="280"/>
      <c r="B814" s="781"/>
      <c r="C814" s="786" t="s">
        <v>738</v>
      </c>
      <c r="D814" s="800"/>
      <c r="E814" s="800"/>
      <c r="F814" s="800"/>
      <c r="G814" s="800"/>
      <c r="H814" s="800"/>
      <c r="I814" s="800"/>
      <c r="J814" s="800"/>
      <c r="K814" s="800"/>
      <c r="L814" s="800"/>
      <c r="M814" s="800"/>
      <c r="N814" s="801">
        <v>3.4500000000000006</v>
      </c>
      <c r="O814" s="801">
        <v>2.8000000000000003</v>
      </c>
      <c r="P814" s="801"/>
      <c r="Q814" s="802">
        <v>0</v>
      </c>
      <c r="R814" s="800"/>
      <c r="S814" s="803"/>
    </row>
    <row r="815" spans="1:19" s="161" customFormat="1">
      <c r="A815" s="280"/>
      <c r="B815" s="781"/>
      <c r="C815" s="776" t="s">
        <v>639</v>
      </c>
      <c r="D815" s="796" t="s">
        <v>150</v>
      </c>
      <c r="E815" s="798" t="s">
        <v>739</v>
      </c>
      <c r="F815" s="796"/>
      <c r="G815" s="798" t="s">
        <v>222</v>
      </c>
      <c r="H815" s="796" t="s">
        <v>222</v>
      </c>
      <c r="I815" s="798" t="s">
        <v>154</v>
      </c>
      <c r="J815" s="796" t="s">
        <v>155</v>
      </c>
      <c r="K815" s="798" t="s">
        <v>156</v>
      </c>
      <c r="L815" s="796" t="s">
        <v>699</v>
      </c>
      <c r="M815" s="798" t="s">
        <v>700</v>
      </c>
      <c r="N815" s="794">
        <v>27.999999999999996</v>
      </c>
      <c r="O815" s="794">
        <v>24.500000000000004</v>
      </c>
      <c r="P815" s="794"/>
      <c r="Q815" s="795">
        <v>74556.076000000001</v>
      </c>
      <c r="R815" s="796"/>
      <c r="S815" s="797"/>
    </row>
    <row r="816" spans="1:19" s="161" customFormat="1">
      <c r="A816" s="280"/>
      <c r="B816" s="781"/>
      <c r="C816" s="775"/>
      <c r="D816" s="792"/>
      <c r="E816" s="793"/>
      <c r="F816" s="792"/>
      <c r="G816" s="793"/>
      <c r="H816" s="792"/>
      <c r="I816" s="793"/>
      <c r="J816" s="792"/>
      <c r="K816" s="793"/>
      <c r="L816" s="792"/>
      <c r="M816" s="793"/>
      <c r="N816" s="794"/>
      <c r="O816" s="794"/>
      <c r="P816" s="794"/>
      <c r="Q816" s="795"/>
      <c r="R816" s="796" t="s">
        <v>641</v>
      </c>
      <c r="S816" s="797">
        <v>34629348.719999999</v>
      </c>
    </row>
    <row r="817" spans="1:19" s="161" customFormat="1">
      <c r="A817" s="280"/>
      <c r="B817" s="781"/>
      <c r="C817" s="775"/>
      <c r="D817" s="792"/>
      <c r="E817" s="793"/>
      <c r="F817" s="792"/>
      <c r="G817" s="793"/>
      <c r="H817" s="792"/>
      <c r="I817" s="793"/>
      <c r="J817" s="792"/>
      <c r="K817" s="793"/>
      <c r="L817" s="792"/>
      <c r="M817" s="793"/>
      <c r="N817" s="794"/>
      <c r="O817" s="794"/>
      <c r="P817" s="794"/>
      <c r="Q817" s="795"/>
      <c r="R817" s="796" t="s">
        <v>161</v>
      </c>
      <c r="S817" s="797">
        <v>35824.519999999997</v>
      </c>
    </row>
    <row r="818" spans="1:19" s="161" customFormat="1">
      <c r="A818" s="280"/>
      <c r="B818" s="781"/>
      <c r="C818" s="775"/>
      <c r="D818" s="792"/>
      <c r="E818" s="799" t="s">
        <v>740</v>
      </c>
      <c r="F818" s="800"/>
      <c r="G818" s="800"/>
      <c r="H818" s="800"/>
      <c r="I818" s="800"/>
      <c r="J818" s="800"/>
      <c r="K818" s="800"/>
      <c r="L818" s="800"/>
      <c r="M818" s="800"/>
      <c r="N818" s="801">
        <v>27.999999999999996</v>
      </c>
      <c r="O818" s="801">
        <v>24.500000000000004</v>
      </c>
      <c r="P818" s="801">
        <v>14.24</v>
      </c>
      <c r="Q818" s="802">
        <v>74556.076000000001</v>
      </c>
      <c r="R818" s="800"/>
      <c r="S818" s="803"/>
    </row>
    <row r="819" spans="1:19" s="161" customFormat="1">
      <c r="A819" s="280"/>
      <c r="B819" s="781"/>
      <c r="C819" s="785"/>
      <c r="D819" s="796" t="s">
        <v>176</v>
      </c>
      <c r="E819" s="792"/>
      <c r="F819" s="792"/>
      <c r="G819" s="792"/>
      <c r="H819" s="792"/>
      <c r="I819" s="792"/>
      <c r="J819" s="792"/>
      <c r="K819" s="792"/>
      <c r="L819" s="792"/>
      <c r="M819" s="792"/>
      <c r="N819" s="794">
        <v>27.999999999999996</v>
      </c>
      <c r="O819" s="794">
        <v>24.500000000000004</v>
      </c>
      <c r="P819" s="794"/>
      <c r="Q819" s="795">
        <v>74556.076000000001</v>
      </c>
      <c r="R819" s="792"/>
      <c r="S819" s="797"/>
    </row>
    <row r="820" spans="1:19" s="161" customFormat="1">
      <c r="A820" s="280"/>
      <c r="B820" s="781"/>
      <c r="C820" s="786" t="s">
        <v>643</v>
      </c>
      <c r="D820" s="800"/>
      <c r="E820" s="800"/>
      <c r="F820" s="800"/>
      <c r="G820" s="800"/>
      <c r="H820" s="800"/>
      <c r="I820" s="800"/>
      <c r="J820" s="800"/>
      <c r="K820" s="800"/>
      <c r="L820" s="800"/>
      <c r="M820" s="800"/>
      <c r="N820" s="801">
        <v>27.999999999999996</v>
      </c>
      <c r="O820" s="801">
        <v>24.500000000000004</v>
      </c>
      <c r="P820" s="801"/>
      <c r="Q820" s="802">
        <v>74556.076000000001</v>
      </c>
      <c r="R820" s="800"/>
      <c r="S820" s="803"/>
    </row>
    <row r="821" spans="1:19" s="161" customFormat="1">
      <c r="A821" s="280"/>
      <c r="B821" s="781"/>
      <c r="C821" s="776" t="s">
        <v>1956</v>
      </c>
      <c r="D821" s="796" t="s">
        <v>719</v>
      </c>
      <c r="E821" s="798" t="s">
        <v>720</v>
      </c>
      <c r="F821" s="796" t="s">
        <v>721</v>
      </c>
      <c r="G821" s="798" t="s">
        <v>722</v>
      </c>
      <c r="H821" s="796" t="s">
        <v>722</v>
      </c>
      <c r="I821" s="798" t="s">
        <v>159</v>
      </c>
      <c r="J821" s="796" t="s">
        <v>223</v>
      </c>
      <c r="K821" s="798" t="s">
        <v>156</v>
      </c>
      <c r="L821" s="796" t="s">
        <v>723</v>
      </c>
      <c r="M821" s="798" t="s">
        <v>723</v>
      </c>
      <c r="N821" s="794">
        <v>32.100000000000009</v>
      </c>
      <c r="O821" s="794">
        <v>32.100000000000009</v>
      </c>
      <c r="P821" s="794"/>
      <c r="Q821" s="795">
        <v>148382.90599999999</v>
      </c>
      <c r="R821" s="796"/>
      <c r="S821" s="797"/>
    </row>
    <row r="822" spans="1:19" s="161" customFormat="1">
      <c r="A822" s="280"/>
      <c r="B822" s="781"/>
      <c r="C822" s="775"/>
      <c r="D822" s="792"/>
      <c r="E822" s="799" t="s">
        <v>724</v>
      </c>
      <c r="F822" s="800"/>
      <c r="G822" s="800"/>
      <c r="H822" s="800"/>
      <c r="I822" s="800"/>
      <c r="J822" s="800"/>
      <c r="K822" s="800"/>
      <c r="L822" s="800"/>
      <c r="M822" s="800"/>
      <c r="N822" s="801">
        <v>32.100000000000009</v>
      </c>
      <c r="O822" s="801">
        <v>32.100000000000009</v>
      </c>
      <c r="P822" s="801">
        <v>32.042999999999999</v>
      </c>
      <c r="Q822" s="802">
        <v>148382.90599999999</v>
      </c>
      <c r="R822" s="800"/>
      <c r="S822" s="803"/>
    </row>
    <row r="823" spans="1:19" s="161" customFormat="1">
      <c r="A823" s="280"/>
      <c r="B823" s="781"/>
      <c r="C823" s="785"/>
      <c r="D823" s="796" t="s">
        <v>725</v>
      </c>
      <c r="E823" s="792"/>
      <c r="F823" s="792"/>
      <c r="G823" s="792"/>
      <c r="H823" s="792"/>
      <c r="I823" s="792"/>
      <c r="J823" s="792"/>
      <c r="K823" s="792"/>
      <c r="L823" s="792"/>
      <c r="M823" s="792"/>
      <c r="N823" s="794">
        <v>32.100000000000009</v>
      </c>
      <c r="O823" s="794">
        <v>32.100000000000009</v>
      </c>
      <c r="P823" s="794"/>
      <c r="Q823" s="795">
        <v>148382.90599999999</v>
      </c>
      <c r="R823" s="792"/>
      <c r="S823" s="797"/>
    </row>
    <row r="824" spans="1:19" s="161" customFormat="1">
      <c r="A824" s="280"/>
      <c r="B824" s="781"/>
      <c r="C824" s="786" t="s">
        <v>1957</v>
      </c>
      <c r="D824" s="800"/>
      <c r="E824" s="800"/>
      <c r="F824" s="800"/>
      <c r="G824" s="800"/>
      <c r="H824" s="800"/>
      <c r="I824" s="800"/>
      <c r="J824" s="800"/>
      <c r="K824" s="800"/>
      <c r="L824" s="800"/>
      <c r="M824" s="800"/>
      <c r="N824" s="801">
        <v>32.100000000000009</v>
      </c>
      <c r="O824" s="801">
        <v>32.100000000000009</v>
      </c>
      <c r="P824" s="801"/>
      <c r="Q824" s="802">
        <v>148382.90599999999</v>
      </c>
      <c r="R824" s="800"/>
      <c r="S824" s="803"/>
    </row>
    <row r="825" spans="1:19" s="161" customFormat="1">
      <c r="A825" s="280"/>
      <c r="B825" s="781"/>
      <c r="C825" s="776" t="s">
        <v>1906</v>
      </c>
      <c r="D825" s="796" t="s">
        <v>150</v>
      </c>
      <c r="E825" s="798" t="s">
        <v>1859</v>
      </c>
      <c r="F825" s="796"/>
      <c r="G825" s="798" t="s">
        <v>153</v>
      </c>
      <c r="H825" s="796" t="s">
        <v>153</v>
      </c>
      <c r="I825" s="798" t="s">
        <v>159</v>
      </c>
      <c r="J825" s="796" t="s">
        <v>155</v>
      </c>
      <c r="K825" s="798" t="s">
        <v>156</v>
      </c>
      <c r="L825" s="796" t="s">
        <v>702</v>
      </c>
      <c r="M825" s="798" t="s">
        <v>703</v>
      </c>
      <c r="N825" s="794">
        <v>3.0499999999999989</v>
      </c>
      <c r="O825" s="794">
        <v>1.5</v>
      </c>
      <c r="P825" s="794"/>
      <c r="Q825" s="795">
        <v>0</v>
      </c>
      <c r="R825" s="796"/>
      <c r="S825" s="797"/>
    </row>
    <row r="826" spans="1:19" s="161" customFormat="1">
      <c r="A826" s="280"/>
      <c r="B826" s="781"/>
      <c r="C826" s="775"/>
      <c r="D826" s="792"/>
      <c r="E826" s="793"/>
      <c r="F826" s="792"/>
      <c r="G826" s="793"/>
      <c r="H826" s="792"/>
      <c r="I826" s="793"/>
      <c r="J826" s="792"/>
      <c r="K826" s="793"/>
      <c r="L826" s="792"/>
      <c r="M826" s="793"/>
      <c r="N826" s="794"/>
      <c r="O826" s="794"/>
      <c r="P826" s="794"/>
      <c r="Q826" s="795"/>
      <c r="R826" s="796" t="s">
        <v>161</v>
      </c>
      <c r="S826" s="797">
        <v>0</v>
      </c>
    </row>
    <row r="827" spans="1:19" s="161" customFormat="1">
      <c r="A827" s="280"/>
      <c r="B827" s="781"/>
      <c r="C827" s="775"/>
      <c r="D827" s="792"/>
      <c r="E827" s="799" t="s">
        <v>1860</v>
      </c>
      <c r="F827" s="800"/>
      <c r="G827" s="800"/>
      <c r="H827" s="800"/>
      <c r="I827" s="800"/>
      <c r="J827" s="800"/>
      <c r="K827" s="800"/>
      <c r="L827" s="800"/>
      <c r="M827" s="800"/>
      <c r="N827" s="801">
        <v>3.0499999999999989</v>
      </c>
      <c r="O827" s="801">
        <v>1.5</v>
      </c>
      <c r="P827" s="801">
        <v>1.5</v>
      </c>
      <c r="Q827" s="802">
        <v>0</v>
      </c>
      <c r="R827" s="800"/>
      <c r="S827" s="803"/>
    </row>
    <row r="828" spans="1:19" s="161" customFormat="1">
      <c r="A828" s="280"/>
      <c r="B828" s="781"/>
      <c r="C828" s="785"/>
      <c r="D828" s="796" t="s">
        <v>176</v>
      </c>
      <c r="E828" s="792"/>
      <c r="F828" s="792"/>
      <c r="G828" s="792"/>
      <c r="H828" s="792"/>
      <c r="I828" s="792"/>
      <c r="J828" s="792"/>
      <c r="K828" s="792"/>
      <c r="L828" s="792"/>
      <c r="M828" s="792"/>
      <c r="N828" s="794">
        <v>3.0499999999999989</v>
      </c>
      <c r="O828" s="794">
        <v>1.5</v>
      </c>
      <c r="P828" s="794"/>
      <c r="Q828" s="795">
        <v>0</v>
      </c>
      <c r="R828" s="792"/>
      <c r="S828" s="797"/>
    </row>
    <row r="829" spans="1:19" s="161" customFormat="1">
      <c r="A829" s="280"/>
      <c r="B829" s="781"/>
      <c r="C829" s="786" t="s">
        <v>1907</v>
      </c>
      <c r="D829" s="800"/>
      <c r="E829" s="800"/>
      <c r="F829" s="800"/>
      <c r="G829" s="800"/>
      <c r="H829" s="800"/>
      <c r="I829" s="800"/>
      <c r="J829" s="800"/>
      <c r="K829" s="800"/>
      <c r="L829" s="800"/>
      <c r="M829" s="800"/>
      <c r="N829" s="801">
        <v>3.0499999999999989</v>
      </c>
      <c r="O829" s="801">
        <v>1.5</v>
      </c>
      <c r="P829" s="801"/>
      <c r="Q829" s="802">
        <v>0</v>
      </c>
      <c r="R829" s="800"/>
      <c r="S829" s="803"/>
    </row>
    <row r="830" spans="1:19" s="161" customFormat="1">
      <c r="A830" s="280"/>
      <c r="B830" s="781"/>
      <c r="C830" s="776" t="s">
        <v>1908</v>
      </c>
      <c r="D830" s="796" t="s">
        <v>150</v>
      </c>
      <c r="E830" s="798" t="s">
        <v>730</v>
      </c>
      <c r="F830" s="796"/>
      <c r="G830" s="798" t="s">
        <v>153</v>
      </c>
      <c r="H830" s="796" t="s">
        <v>153</v>
      </c>
      <c r="I830" s="798" t="s">
        <v>154</v>
      </c>
      <c r="J830" s="796" t="s">
        <v>155</v>
      </c>
      <c r="K830" s="798" t="s">
        <v>156</v>
      </c>
      <c r="L830" s="796" t="s">
        <v>699</v>
      </c>
      <c r="M830" s="798" t="s">
        <v>699</v>
      </c>
      <c r="N830" s="794">
        <v>3.8489999999999998</v>
      </c>
      <c r="O830" s="794">
        <v>2.5249999999999999</v>
      </c>
      <c r="P830" s="794"/>
      <c r="Q830" s="795">
        <v>0</v>
      </c>
      <c r="R830" s="796"/>
      <c r="S830" s="797"/>
    </row>
    <row r="831" spans="1:19" s="161" customFormat="1">
      <c r="A831" s="280"/>
      <c r="B831" s="781"/>
      <c r="C831" s="775"/>
      <c r="D831" s="792"/>
      <c r="E831" s="793"/>
      <c r="F831" s="792"/>
      <c r="G831" s="793"/>
      <c r="H831" s="792"/>
      <c r="I831" s="793"/>
      <c r="J831" s="792"/>
      <c r="K831" s="793"/>
      <c r="L831" s="792"/>
      <c r="M831" s="793"/>
      <c r="N831" s="794"/>
      <c r="O831" s="794"/>
      <c r="P831" s="794"/>
      <c r="Q831" s="795"/>
      <c r="R831" s="796" t="s">
        <v>161</v>
      </c>
      <c r="S831" s="797">
        <v>0</v>
      </c>
    </row>
    <row r="832" spans="1:19" s="161" customFormat="1">
      <c r="A832" s="280"/>
      <c r="B832" s="781"/>
      <c r="C832" s="775"/>
      <c r="D832" s="792"/>
      <c r="E832" s="799" t="s">
        <v>731</v>
      </c>
      <c r="F832" s="800"/>
      <c r="G832" s="800"/>
      <c r="H832" s="800"/>
      <c r="I832" s="800"/>
      <c r="J832" s="800"/>
      <c r="K832" s="800"/>
      <c r="L832" s="800"/>
      <c r="M832" s="800"/>
      <c r="N832" s="801">
        <v>3.8489999999999998</v>
      </c>
      <c r="O832" s="801">
        <v>2.5249999999999999</v>
      </c>
      <c r="P832" s="801">
        <v>0</v>
      </c>
      <c r="Q832" s="802">
        <v>0</v>
      </c>
      <c r="R832" s="800"/>
      <c r="S832" s="803"/>
    </row>
    <row r="833" spans="1:19" s="161" customFormat="1">
      <c r="A833" s="280"/>
      <c r="B833" s="781"/>
      <c r="C833" s="775"/>
      <c r="D833" s="792"/>
      <c r="E833" s="798" t="s">
        <v>732</v>
      </c>
      <c r="F833" s="796"/>
      <c r="G833" s="798" t="s">
        <v>153</v>
      </c>
      <c r="H833" s="796" t="s">
        <v>153</v>
      </c>
      <c r="I833" s="798" t="s">
        <v>154</v>
      </c>
      <c r="J833" s="796" t="s">
        <v>155</v>
      </c>
      <c r="K833" s="798" t="s">
        <v>156</v>
      </c>
      <c r="L833" s="796" t="s">
        <v>699</v>
      </c>
      <c r="M833" s="798" t="s">
        <v>699</v>
      </c>
      <c r="N833" s="794">
        <v>3.27</v>
      </c>
      <c r="O833" s="794">
        <v>3.2599999999999993</v>
      </c>
      <c r="P833" s="794"/>
      <c r="Q833" s="795">
        <v>0</v>
      </c>
      <c r="R833" s="796"/>
      <c r="S833" s="797"/>
    </row>
    <row r="834" spans="1:19" s="161" customFormat="1">
      <c r="A834" s="280"/>
      <c r="B834" s="781"/>
      <c r="C834" s="775"/>
      <c r="D834" s="792"/>
      <c r="E834" s="793"/>
      <c r="F834" s="792"/>
      <c r="G834" s="793"/>
      <c r="H834" s="792"/>
      <c r="I834" s="793"/>
      <c r="J834" s="792"/>
      <c r="K834" s="793"/>
      <c r="L834" s="792"/>
      <c r="M834" s="793"/>
      <c r="N834" s="794"/>
      <c r="O834" s="794"/>
      <c r="P834" s="794"/>
      <c r="Q834" s="795"/>
      <c r="R834" s="796" t="s">
        <v>161</v>
      </c>
      <c r="S834" s="797">
        <v>0</v>
      </c>
    </row>
    <row r="835" spans="1:19" s="161" customFormat="1">
      <c r="A835" s="280"/>
      <c r="B835" s="781"/>
      <c r="C835" s="775"/>
      <c r="D835" s="792"/>
      <c r="E835" s="799" t="s">
        <v>733</v>
      </c>
      <c r="F835" s="800"/>
      <c r="G835" s="800"/>
      <c r="H835" s="800"/>
      <c r="I835" s="800"/>
      <c r="J835" s="800"/>
      <c r="K835" s="800"/>
      <c r="L835" s="800"/>
      <c r="M835" s="800"/>
      <c r="N835" s="801">
        <v>3.27</v>
      </c>
      <c r="O835" s="801">
        <v>3.2599999999999993</v>
      </c>
      <c r="P835" s="801">
        <v>0</v>
      </c>
      <c r="Q835" s="802">
        <v>0</v>
      </c>
      <c r="R835" s="800"/>
      <c r="S835" s="803"/>
    </row>
    <row r="836" spans="1:19" s="161" customFormat="1">
      <c r="A836" s="280"/>
      <c r="B836" s="781"/>
      <c r="C836" s="785"/>
      <c r="D836" s="796" t="s">
        <v>176</v>
      </c>
      <c r="E836" s="792"/>
      <c r="F836" s="792"/>
      <c r="G836" s="792"/>
      <c r="H836" s="792"/>
      <c r="I836" s="792"/>
      <c r="J836" s="792"/>
      <c r="K836" s="792"/>
      <c r="L836" s="792"/>
      <c r="M836" s="792"/>
      <c r="N836" s="794">
        <v>7.1189999999999998</v>
      </c>
      <c r="O836" s="794">
        <v>5.7849999999999984</v>
      </c>
      <c r="P836" s="794"/>
      <c r="Q836" s="795">
        <v>0</v>
      </c>
      <c r="R836" s="792"/>
      <c r="S836" s="797"/>
    </row>
    <row r="837" spans="1:19" s="161" customFormat="1">
      <c r="A837" s="280"/>
      <c r="B837" s="781"/>
      <c r="C837" s="786" t="s">
        <v>1909</v>
      </c>
      <c r="D837" s="800"/>
      <c r="E837" s="800"/>
      <c r="F837" s="800"/>
      <c r="G837" s="800"/>
      <c r="H837" s="800"/>
      <c r="I837" s="800"/>
      <c r="J837" s="800"/>
      <c r="K837" s="800"/>
      <c r="L837" s="800"/>
      <c r="M837" s="800"/>
      <c r="N837" s="801">
        <v>7.1189999999999998</v>
      </c>
      <c r="O837" s="801">
        <v>5.7849999999999984</v>
      </c>
      <c r="P837" s="801"/>
      <c r="Q837" s="802">
        <v>0</v>
      </c>
      <c r="R837" s="800"/>
      <c r="S837" s="803"/>
    </row>
    <row r="838" spans="1:19" s="161" customFormat="1">
      <c r="A838" s="280"/>
      <c r="B838" s="781"/>
      <c r="C838" s="776" t="s">
        <v>2011</v>
      </c>
      <c r="D838" s="796" t="s">
        <v>719</v>
      </c>
      <c r="E838" s="798" t="s">
        <v>2117</v>
      </c>
      <c r="F838" s="796" t="s">
        <v>1749</v>
      </c>
      <c r="G838" s="798" t="s">
        <v>722</v>
      </c>
      <c r="H838" s="796" t="s">
        <v>722</v>
      </c>
      <c r="I838" s="798" t="s">
        <v>159</v>
      </c>
      <c r="J838" s="796" t="s">
        <v>223</v>
      </c>
      <c r="K838" s="798" t="s">
        <v>156</v>
      </c>
      <c r="L838" s="796" t="s">
        <v>742</v>
      </c>
      <c r="M838" s="798" t="s">
        <v>723</v>
      </c>
      <c r="N838" s="794">
        <v>15.75</v>
      </c>
      <c r="O838" s="794">
        <v>15.75</v>
      </c>
      <c r="P838" s="794"/>
      <c r="Q838" s="795">
        <v>57582.97</v>
      </c>
      <c r="R838" s="796"/>
      <c r="S838" s="797"/>
    </row>
    <row r="839" spans="1:19" s="161" customFormat="1">
      <c r="A839" s="280"/>
      <c r="B839" s="781"/>
      <c r="C839" s="775"/>
      <c r="D839" s="792"/>
      <c r="E839" s="793"/>
      <c r="F839" s="796" t="s">
        <v>1750</v>
      </c>
      <c r="G839" s="798" t="s">
        <v>722</v>
      </c>
      <c r="H839" s="796" t="s">
        <v>722</v>
      </c>
      <c r="I839" s="798" t="s">
        <v>159</v>
      </c>
      <c r="J839" s="796" t="s">
        <v>223</v>
      </c>
      <c r="K839" s="798" t="s">
        <v>156</v>
      </c>
      <c r="L839" s="796" t="s">
        <v>742</v>
      </c>
      <c r="M839" s="798" t="s">
        <v>723</v>
      </c>
      <c r="N839" s="794">
        <v>18.900000000000002</v>
      </c>
      <c r="O839" s="794">
        <v>18.900000000000002</v>
      </c>
      <c r="P839" s="794"/>
      <c r="Q839" s="795">
        <v>64116.838999999993</v>
      </c>
      <c r="R839" s="796"/>
      <c r="S839" s="797"/>
    </row>
    <row r="840" spans="1:19" s="161" customFormat="1">
      <c r="A840" s="280"/>
      <c r="B840" s="781"/>
      <c r="C840" s="775"/>
      <c r="D840" s="792"/>
      <c r="E840" s="793"/>
      <c r="F840" s="796" t="s">
        <v>1751</v>
      </c>
      <c r="G840" s="798" t="s">
        <v>722</v>
      </c>
      <c r="H840" s="796" t="s">
        <v>722</v>
      </c>
      <c r="I840" s="798" t="s">
        <v>159</v>
      </c>
      <c r="J840" s="796" t="s">
        <v>223</v>
      </c>
      <c r="K840" s="798" t="s">
        <v>156</v>
      </c>
      <c r="L840" s="796" t="s">
        <v>742</v>
      </c>
      <c r="M840" s="798" t="s">
        <v>723</v>
      </c>
      <c r="N840" s="794">
        <v>18.900000000000002</v>
      </c>
      <c r="O840" s="794">
        <v>18.900000000000002</v>
      </c>
      <c r="P840" s="794"/>
      <c r="Q840" s="795">
        <v>58455.506999999998</v>
      </c>
      <c r="R840" s="796"/>
      <c r="S840" s="797"/>
    </row>
    <row r="841" spans="1:19" s="161" customFormat="1">
      <c r="A841" s="280"/>
      <c r="B841" s="781"/>
      <c r="C841" s="775"/>
      <c r="D841" s="792"/>
      <c r="E841" s="793"/>
      <c r="F841" s="796" t="s">
        <v>1752</v>
      </c>
      <c r="G841" s="798" t="s">
        <v>722</v>
      </c>
      <c r="H841" s="796" t="s">
        <v>722</v>
      </c>
      <c r="I841" s="798" t="s">
        <v>159</v>
      </c>
      <c r="J841" s="796" t="s">
        <v>223</v>
      </c>
      <c r="K841" s="798" t="s">
        <v>156</v>
      </c>
      <c r="L841" s="796" t="s">
        <v>742</v>
      </c>
      <c r="M841" s="798" t="s">
        <v>723</v>
      </c>
      <c r="N841" s="794">
        <v>18.900000000000002</v>
      </c>
      <c r="O841" s="794">
        <v>18.900000000000002</v>
      </c>
      <c r="P841" s="794"/>
      <c r="Q841" s="795">
        <v>64862.208999999988</v>
      </c>
      <c r="R841" s="796"/>
      <c r="S841" s="797"/>
    </row>
    <row r="842" spans="1:19" s="161" customFormat="1">
      <c r="A842" s="280"/>
      <c r="B842" s="781"/>
      <c r="C842" s="775"/>
      <c r="D842" s="792"/>
      <c r="E842" s="793"/>
      <c r="F842" s="796" t="s">
        <v>1753</v>
      </c>
      <c r="G842" s="798" t="s">
        <v>722</v>
      </c>
      <c r="H842" s="796" t="s">
        <v>722</v>
      </c>
      <c r="I842" s="798" t="s">
        <v>159</v>
      </c>
      <c r="J842" s="796" t="s">
        <v>223</v>
      </c>
      <c r="K842" s="798" t="s">
        <v>156</v>
      </c>
      <c r="L842" s="796" t="s">
        <v>742</v>
      </c>
      <c r="M842" s="798" t="s">
        <v>723</v>
      </c>
      <c r="N842" s="794">
        <v>22.049999999999997</v>
      </c>
      <c r="O842" s="794">
        <v>22.049999999999997</v>
      </c>
      <c r="P842" s="794"/>
      <c r="Q842" s="795">
        <v>80325.896000000022</v>
      </c>
      <c r="R842" s="796"/>
      <c r="S842" s="797"/>
    </row>
    <row r="843" spans="1:19" s="161" customFormat="1">
      <c r="A843" s="280"/>
      <c r="B843" s="781"/>
      <c r="C843" s="775"/>
      <c r="D843" s="792"/>
      <c r="E843" s="793"/>
      <c r="F843" s="796" t="s">
        <v>1754</v>
      </c>
      <c r="G843" s="798" t="s">
        <v>722</v>
      </c>
      <c r="H843" s="796" t="s">
        <v>722</v>
      </c>
      <c r="I843" s="798" t="s">
        <v>159</v>
      </c>
      <c r="J843" s="796" t="s">
        <v>223</v>
      </c>
      <c r="K843" s="798" t="s">
        <v>156</v>
      </c>
      <c r="L843" s="796" t="s">
        <v>742</v>
      </c>
      <c r="M843" s="798" t="s">
        <v>723</v>
      </c>
      <c r="N843" s="794">
        <v>15.75</v>
      </c>
      <c r="O843" s="794">
        <v>15.75</v>
      </c>
      <c r="P843" s="794"/>
      <c r="Q843" s="795">
        <v>59458.885000000002</v>
      </c>
      <c r="R843" s="796"/>
      <c r="S843" s="797"/>
    </row>
    <row r="844" spans="1:19" s="161" customFormat="1">
      <c r="A844" s="280"/>
      <c r="B844" s="781"/>
      <c r="C844" s="775"/>
      <c r="D844" s="792"/>
      <c r="E844" s="793"/>
      <c r="F844" s="796" t="s">
        <v>1755</v>
      </c>
      <c r="G844" s="798" t="s">
        <v>722</v>
      </c>
      <c r="H844" s="796" t="s">
        <v>722</v>
      </c>
      <c r="I844" s="798" t="s">
        <v>159</v>
      </c>
      <c r="J844" s="796" t="s">
        <v>223</v>
      </c>
      <c r="K844" s="798" t="s">
        <v>156</v>
      </c>
      <c r="L844" s="796" t="s">
        <v>742</v>
      </c>
      <c r="M844" s="798" t="s">
        <v>723</v>
      </c>
      <c r="N844" s="794">
        <v>22.049999999999997</v>
      </c>
      <c r="O844" s="794">
        <v>22.049999999999997</v>
      </c>
      <c r="P844" s="794"/>
      <c r="Q844" s="795">
        <v>87679.710999999996</v>
      </c>
      <c r="R844" s="796"/>
      <c r="S844" s="797"/>
    </row>
    <row r="845" spans="1:19" s="161" customFormat="1">
      <c r="A845" s="280"/>
      <c r="B845" s="781"/>
      <c r="C845" s="775"/>
      <c r="D845" s="792"/>
      <c r="E845" s="799" t="s">
        <v>2118</v>
      </c>
      <c r="F845" s="800"/>
      <c r="G845" s="800"/>
      <c r="H845" s="800"/>
      <c r="I845" s="800"/>
      <c r="J845" s="800"/>
      <c r="K845" s="800"/>
      <c r="L845" s="800"/>
      <c r="M845" s="800"/>
      <c r="N845" s="801">
        <v>132.29999999999998</v>
      </c>
      <c r="O845" s="801">
        <v>132.29999999999998</v>
      </c>
      <c r="P845" s="801">
        <v>133.15100000000001</v>
      </c>
      <c r="Q845" s="802">
        <v>472482.01700000017</v>
      </c>
      <c r="R845" s="800"/>
      <c r="S845" s="803"/>
    </row>
    <row r="846" spans="1:19" s="161" customFormat="1">
      <c r="A846" s="280"/>
      <c r="B846" s="781"/>
      <c r="C846" s="785"/>
      <c r="D846" s="796" t="s">
        <v>725</v>
      </c>
      <c r="E846" s="792"/>
      <c r="F846" s="792"/>
      <c r="G846" s="792"/>
      <c r="H846" s="792"/>
      <c r="I846" s="792"/>
      <c r="J846" s="792"/>
      <c r="K846" s="792"/>
      <c r="L846" s="792"/>
      <c r="M846" s="792"/>
      <c r="N846" s="794">
        <v>132.29999999999998</v>
      </c>
      <c r="O846" s="794">
        <v>132.29999999999998</v>
      </c>
      <c r="P846" s="794"/>
      <c r="Q846" s="795">
        <v>472482.01700000017</v>
      </c>
      <c r="R846" s="792"/>
      <c r="S846" s="797"/>
    </row>
    <row r="847" spans="1:19" s="161" customFormat="1">
      <c r="A847" s="280"/>
      <c r="B847" s="781"/>
      <c r="C847" s="786" t="s">
        <v>2017</v>
      </c>
      <c r="D847" s="800"/>
      <c r="E847" s="800"/>
      <c r="F847" s="800"/>
      <c r="G847" s="800"/>
      <c r="H847" s="800"/>
      <c r="I847" s="800"/>
      <c r="J847" s="800"/>
      <c r="K847" s="800"/>
      <c r="L847" s="800"/>
      <c r="M847" s="800"/>
      <c r="N847" s="801">
        <v>132.29999999999998</v>
      </c>
      <c r="O847" s="801">
        <v>132.29999999999998</v>
      </c>
      <c r="P847" s="801"/>
      <c r="Q847" s="802">
        <v>472482.01700000017</v>
      </c>
      <c r="R847" s="800"/>
      <c r="S847" s="803"/>
    </row>
    <row r="848" spans="1:19" s="161" customFormat="1">
      <c r="A848" s="280"/>
      <c r="B848" s="781"/>
      <c r="C848" s="776" t="s">
        <v>2119</v>
      </c>
      <c r="D848" s="796" t="s">
        <v>150</v>
      </c>
      <c r="E848" s="798" t="s">
        <v>504</v>
      </c>
      <c r="F848" s="796" t="s">
        <v>741</v>
      </c>
      <c r="G848" s="798" t="s">
        <v>153</v>
      </c>
      <c r="H848" s="796" t="s">
        <v>153</v>
      </c>
      <c r="I848" s="798" t="s">
        <v>159</v>
      </c>
      <c r="J848" s="796" t="s">
        <v>223</v>
      </c>
      <c r="K848" s="798" t="s">
        <v>156</v>
      </c>
      <c r="L848" s="796" t="s">
        <v>742</v>
      </c>
      <c r="M848" s="798" t="s">
        <v>723</v>
      </c>
      <c r="N848" s="794">
        <v>1.25</v>
      </c>
      <c r="O848" s="794">
        <v>1.2290000000000001</v>
      </c>
      <c r="P848" s="794"/>
      <c r="Q848" s="795">
        <v>109.375</v>
      </c>
      <c r="R848" s="796"/>
      <c r="S848" s="797"/>
    </row>
    <row r="849" spans="1:19" s="161" customFormat="1">
      <c r="A849" s="280"/>
      <c r="B849" s="781"/>
      <c r="C849" s="775"/>
      <c r="D849" s="792"/>
      <c r="E849" s="793"/>
      <c r="F849" s="792"/>
      <c r="G849" s="793"/>
      <c r="H849" s="792"/>
      <c r="I849" s="793"/>
      <c r="J849" s="792"/>
      <c r="K849" s="793"/>
      <c r="L849" s="792"/>
      <c r="M849" s="793"/>
      <c r="N849" s="794"/>
      <c r="O849" s="794"/>
      <c r="P849" s="794"/>
      <c r="Q849" s="795"/>
      <c r="R849" s="796" t="s">
        <v>161</v>
      </c>
      <c r="S849" s="797">
        <v>8073</v>
      </c>
    </row>
    <row r="850" spans="1:19" s="161" customFormat="1">
      <c r="A850" s="280"/>
      <c r="B850" s="781"/>
      <c r="C850" s="775"/>
      <c r="D850" s="792"/>
      <c r="E850" s="793"/>
      <c r="F850" s="796" t="s">
        <v>743</v>
      </c>
      <c r="G850" s="798" t="s">
        <v>354</v>
      </c>
      <c r="H850" s="796" t="s">
        <v>354</v>
      </c>
      <c r="I850" s="798" t="s">
        <v>159</v>
      </c>
      <c r="J850" s="796" t="s">
        <v>223</v>
      </c>
      <c r="K850" s="798" t="s">
        <v>156</v>
      </c>
      <c r="L850" s="796" t="s">
        <v>742</v>
      </c>
      <c r="M850" s="798" t="s">
        <v>723</v>
      </c>
      <c r="N850" s="794">
        <v>20.18</v>
      </c>
      <c r="O850" s="794">
        <v>17.792000000000002</v>
      </c>
      <c r="P850" s="794"/>
      <c r="Q850" s="795">
        <v>6180.8180000000002</v>
      </c>
      <c r="R850" s="796"/>
      <c r="S850" s="797"/>
    </row>
    <row r="851" spans="1:19" s="161" customFormat="1">
      <c r="A851" s="280"/>
      <c r="B851" s="781"/>
      <c r="C851" s="775"/>
      <c r="D851" s="792"/>
      <c r="E851" s="793"/>
      <c r="F851" s="792"/>
      <c r="G851" s="793"/>
      <c r="H851" s="792"/>
      <c r="I851" s="793"/>
      <c r="J851" s="792"/>
      <c r="K851" s="793"/>
      <c r="L851" s="792"/>
      <c r="M851" s="793"/>
      <c r="N851" s="794"/>
      <c r="O851" s="794"/>
      <c r="P851" s="794"/>
      <c r="Q851" s="795"/>
      <c r="R851" s="796" t="s">
        <v>744</v>
      </c>
      <c r="S851" s="797">
        <v>630294</v>
      </c>
    </row>
    <row r="852" spans="1:19" s="161" customFormat="1">
      <c r="A852" s="280"/>
      <c r="B852" s="781"/>
      <c r="C852" s="775"/>
      <c r="D852" s="792"/>
      <c r="E852" s="793"/>
      <c r="F852" s="796" t="s">
        <v>745</v>
      </c>
      <c r="G852" s="798" t="s">
        <v>354</v>
      </c>
      <c r="H852" s="796" t="s">
        <v>354</v>
      </c>
      <c r="I852" s="798" t="s">
        <v>159</v>
      </c>
      <c r="J852" s="796" t="s">
        <v>223</v>
      </c>
      <c r="K852" s="798" t="s">
        <v>156</v>
      </c>
      <c r="L852" s="796" t="s">
        <v>742</v>
      </c>
      <c r="M852" s="798" t="s">
        <v>723</v>
      </c>
      <c r="N852" s="794">
        <v>20.18</v>
      </c>
      <c r="O852" s="794">
        <v>19.323000000000004</v>
      </c>
      <c r="P852" s="794"/>
      <c r="Q852" s="795">
        <v>1682.665</v>
      </c>
      <c r="R852" s="796"/>
      <c r="S852" s="797"/>
    </row>
    <row r="853" spans="1:19" s="161" customFormat="1">
      <c r="A853" s="280"/>
      <c r="B853" s="781"/>
      <c r="C853" s="775"/>
      <c r="D853" s="792"/>
      <c r="E853" s="793"/>
      <c r="F853" s="792"/>
      <c r="G853" s="793"/>
      <c r="H853" s="792"/>
      <c r="I853" s="793"/>
      <c r="J853" s="792"/>
      <c r="K853" s="793"/>
      <c r="L853" s="792"/>
      <c r="M853" s="793"/>
      <c r="N853" s="794"/>
      <c r="O853" s="794"/>
      <c r="P853" s="794"/>
      <c r="Q853" s="795"/>
      <c r="R853" s="796" t="s">
        <v>744</v>
      </c>
      <c r="S853" s="797">
        <v>165354</v>
      </c>
    </row>
    <row r="854" spans="1:19" s="161" customFormat="1">
      <c r="A854" s="280"/>
      <c r="B854" s="781"/>
      <c r="C854" s="775"/>
      <c r="D854" s="792"/>
      <c r="E854" s="793"/>
      <c r="F854" s="796" t="s">
        <v>746</v>
      </c>
      <c r="G854" s="798" t="s">
        <v>354</v>
      </c>
      <c r="H854" s="796" t="s">
        <v>354</v>
      </c>
      <c r="I854" s="798" t="s">
        <v>159</v>
      </c>
      <c r="J854" s="796" t="s">
        <v>223</v>
      </c>
      <c r="K854" s="798" t="s">
        <v>156</v>
      </c>
      <c r="L854" s="796" t="s">
        <v>742</v>
      </c>
      <c r="M854" s="798" t="s">
        <v>723</v>
      </c>
      <c r="N854" s="794">
        <v>27.478000000000005</v>
      </c>
      <c r="O854" s="794">
        <v>25.144999999999992</v>
      </c>
      <c r="P854" s="794"/>
      <c r="Q854" s="795">
        <v>16814.741000000002</v>
      </c>
      <c r="R854" s="796"/>
      <c r="S854" s="797"/>
    </row>
    <row r="855" spans="1:19" s="161" customFormat="1">
      <c r="A855" s="280"/>
      <c r="B855" s="781"/>
      <c r="C855" s="775"/>
      <c r="D855" s="792"/>
      <c r="E855" s="793"/>
      <c r="F855" s="792"/>
      <c r="G855" s="793"/>
      <c r="H855" s="792"/>
      <c r="I855" s="793"/>
      <c r="J855" s="792"/>
      <c r="K855" s="793"/>
      <c r="L855" s="792"/>
      <c r="M855" s="793"/>
      <c r="N855" s="794"/>
      <c r="O855" s="794"/>
      <c r="P855" s="794"/>
      <c r="Q855" s="795"/>
      <c r="R855" s="796" t="s">
        <v>744</v>
      </c>
      <c r="S855" s="797">
        <v>1649340</v>
      </c>
    </row>
    <row r="856" spans="1:19" s="161" customFormat="1">
      <c r="A856" s="280"/>
      <c r="B856" s="781"/>
      <c r="C856" s="775"/>
      <c r="D856" s="792"/>
      <c r="E856" s="799" t="s">
        <v>506</v>
      </c>
      <c r="F856" s="800"/>
      <c r="G856" s="800"/>
      <c r="H856" s="800"/>
      <c r="I856" s="800"/>
      <c r="J856" s="800"/>
      <c r="K856" s="800"/>
      <c r="L856" s="800"/>
      <c r="M856" s="800"/>
      <c r="N856" s="801">
        <v>69.08799999999998</v>
      </c>
      <c r="O856" s="801">
        <v>63.48899999999999</v>
      </c>
      <c r="P856" s="801">
        <v>35.667999999999999</v>
      </c>
      <c r="Q856" s="802">
        <v>24787.599000000002</v>
      </c>
      <c r="R856" s="800"/>
      <c r="S856" s="803"/>
    </row>
    <row r="857" spans="1:19" s="161" customFormat="1">
      <c r="A857" s="280"/>
      <c r="B857" s="781"/>
      <c r="C857" s="785"/>
      <c r="D857" s="796" t="s">
        <v>176</v>
      </c>
      <c r="E857" s="792"/>
      <c r="F857" s="792"/>
      <c r="G857" s="792"/>
      <c r="H857" s="792"/>
      <c r="I857" s="792"/>
      <c r="J857" s="792"/>
      <c r="K857" s="792"/>
      <c r="L857" s="792"/>
      <c r="M857" s="792"/>
      <c r="N857" s="794">
        <v>69.08799999999998</v>
      </c>
      <c r="O857" s="794">
        <v>63.48899999999999</v>
      </c>
      <c r="P857" s="794"/>
      <c r="Q857" s="795">
        <v>24787.599000000002</v>
      </c>
      <c r="R857" s="792"/>
      <c r="S857" s="797"/>
    </row>
    <row r="858" spans="1:19" s="161" customFormat="1">
      <c r="A858" s="280"/>
      <c r="B858" s="781"/>
      <c r="C858" s="786" t="s">
        <v>2120</v>
      </c>
      <c r="D858" s="800"/>
      <c r="E858" s="800"/>
      <c r="F858" s="800"/>
      <c r="G858" s="800"/>
      <c r="H858" s="800"/>
      <c r="I858" s="800"/>
      <c r="J858" s="800"/>
      <c r="K858" s="800"/>
      <c r="L858" s="800"/>
      <c r="M858" s="800"/>
      <c r="N858" s="801">
        <v>69.08799999999998</v>
      </c>
      <c r="O858" s="801">
        <v>63.48899999999999</v>
      </c>
      <c r="P858" s="801"/>
      <c r="Q858" s="802">
        <v>24787.599000000002</v>
      </c>
      <c r="R858" s="800"/>
      <c r="S858" s="803"/>
    </row>
    <row r="859" spans="1:19" s="161" customFormat="1">
      <c r="A859" s="280"/>
      <c r="B859" s="781"/>
      <c r="C859" s="776" t="s">
        <v>2121</v>
      </c>
      <c r="D859" s="796" t="s">
        <v>150</v>
      </c>
      <c r="E859" s="798" t="s">
        <v>698</v>
      </c>
      <c r="F859" s="796"/>
      <c r="G859" s="798" t="s">
        <v>153</v>
      </c>
      <c r="H859" s="796" t="s">
        <v>153</v>
      </c>
      <c r="I859" s="798" t="s">
        <v>154</v>
      </c>
      <c r="J859" s="796" t="s">
        <v>155</v>
      </c>
      <c r="K859" s="798" t="s">
        <v>156</v>
      </c>
      <c r="L859" s="796" t="s">
        <v>699</v>
      </c>
      <c r="M859" s="798" t="s">
        <v>700</v>
      </c>
      <c r="N859" s="794">
        <v>4.05</v>
      </c>
      <c r="O859" s="794">
        <v>2.831999999999999</v>
      </c>
      <c r="P859" s="794"/>
      <c r="Q859" s="795">
        <v>0</v>
      </c>
      <c r="R859" s="796"/>
      <c r="S859" s="797"/>
    </row>
    <row r="860" spans="1:19" s="161" customFormat="1">
      <c r="A860" s="280"/>
      <c r="B860" s="781"/>
      <c r="C860" s="775"/>
      <c r="D860" s="792"/>
      <c r="E860" s="799" t="s">
        <v>701</v>
      </c>
      <c r="F860" s="800"/>
      <c r="G860" s="800"/>
      <c r="H860" s="800"/>
      <c r="I860" s="800"/>
      <c r="J860" s="800"/>
      <c r="K860" s="800"/>
      <c r="L860" s="800"/>
      <c r="M860" s="800"/>
      <c r="N860" s="801">
        <v>4.05</v>
      </c>
      <c r="O860" s="801">
        <v>2.831999999999999</v>
      </c>
      <c r="P860" s="801">
        <v>0</v>
      </c>
      <c r="Q860" s="802">
        <v>0</v>
      </c>
      <c r="R860" s="800"/>
      <c r="S860" s="803"/>
    </row>
    <row r="861" spans="1:19" s="161" customFormat="1">
      <c r="A861" s="280"/>
      <c r="B861" s="781"/>
      <c r="C861" s="785"/>
      <c r="D861" s="796" t="s">
        <v>176</v>
      </c>
      <c r="E861" s="792"/>
      <c r="F861" s="792"/>
      <c r="G861" s="792"/>
      <c r="H861" s="792"/>
      <c r="I861" s="792"/>
      <c r="J861" s="792"/>
      <c r="K861" s="792"/>
      <c r="L861" s="792"/>
      <c r="M861" s="792"/>
      <c r="N861" s="794">
        <v>4.05</v>
      </c>
      <c r="O861" s="794">
        <v>2.831999999999999</v>
      </c>
      <c r="P861" s="794"/>
      <c r="Q861" s="795">
        <v>0</v>
      </c>
      <c r="R861" s="792"/>
      <c r="S861" s="797"/>
    </row>
    <row r="862" spans="1:19" s="161" customFormat="1">
      <c r="A862" s="280"/>
      <c r="B862" s="782"/>
      <c r="C862" s="786" t="s">
        <v>2122</v>
      </c>
      <c r="D862" s="800"/>
      <c r="E862" s="800"/>
      <c r="F862" s="800"/>
      <c r="G862" s="800"/>
      <c r="H862" s="800"/>
      <c r="I862" s="800"/>
      <c r="J862" s="800"/>
      <c r="K862" s="800"/>
      <c r="L862" s="800"/>
      <c r="M862" s="800"/>
      <c r="N862" s="801">
        <v>4.05</v>
      </c>
      <c r="O862" s="801">
        <v>2.831999999999999</v>
      </c>
      <c r="P862" s="801"/>
      <c r="Q862" s="802">
        <v>0</v>
      </c>
      <c r="R862" s="800"/>
      <c r="S862" s="803"/>
    </row>
    <row r="863" spans="1:19" s="161" customFormat="1">
      <c r="A863" s="280"/>
      <c r="B863" s="784" t="s">
        <v>747</v>
      </c>
      <c r="C863" s="779"/>
      <c r="D863" s="804"/>
      <c r="E863" s="804"/>
      <c r="F863" s="804"/>
      <c r="G863" s="804"/>
      <c r="H863" s="804"/>
      <c r="I863" s="804"/>
      <c r="J863" s="804"/>
      <c r="K863" s="804"/>
      <c r="L863" s="804"/>
      <c r="M863" s="804"/>
      <c r="N863" s="805">
        <v>509.68299999999812</v>
      </c>
      <c r="O863" s="805">
        <v>489.96299999999803</v>
      </c>
      <c r="P863" s="805"/>
      <c r="Q863" s="806">
        <v>1589239.5309999995</v>
      </c>
      <c r="R863" s="804"/>
      <c r="S863" s="807"/>
    </row>
    <row r="864" spans="1:19" s="161" customFormat="1">
      <c r="A864" s="280"/>
      <c r="B864" s="783" t="s">
        <v>47</v>
      </c>
      <c r="C864" s="776" t="s">
        <v>748</v>
      </c>
      <c r="D864" s="796" t="s">
        <v>177</v>
      </c>
      <c r="E864" s="798" t="s">
        <v>749</v>
      </c>
      <c r="F864" s="796" t="s">
        <v>750</v>
      </c>
      <c r="G864" s="798" t="s">
        <v>179</v>
      </c>
      <c r="H864" s="796" t="s">
        <v>179</v>
      </c>
      <c r="I864" s="798" t="s">
        <v>159</v>
      </c>
      <c r="J864" s="796" t="s">
        <v>223</v>
      </c>
      <c r="K864" s="798" t="s">
        <v>156</v>
      </c>
      <c r="L864" s="796" t="s">
        <v>751</v>
      </c>
      <c r="M864" s="798" t="s">
        <v>752</v>
      </c>
      <c r="N864" s="794">
        <v>71.40000000000002</v>
      </c>
      <c r="O864" s="794">
        <v>78.192999999999984</v>
      </c>
      <c r="P864" s="794"/>
      <c r="Q864" s="795">
        <v>505204.8440000001</v>
      </c>
      <c r="R864" s="796"/>
      <c r="S864" s="797"/>
    </row>
    <row r="865" spans="1:19" s="161" customFormat="1">
      <c r="A865" s="280"/>
      <c r="B865" s="781"/>
      <c r="C865" s="775"/>
      <c r="D865" s="792"/>
      <c r="E865" s="793"/>
      <c r="F865" s="796" t="s">
        <v>753</v>
      </c>
      <c r="G865" s="798" t="s">
        <v>179</v>
      </c>
      <c r="H865" s="796" t="s">
        <v>179</v>
      </c>
      <c r="I865" s="798" t="s">
        <v>159</v>
      </c>
      <c r="J865" s="796" t="s">
        <v>223</v>
      </c>
      <c r="K865" s="798" t="s">
        <v>156</v>
      </c>
      <c r="L865" s="796" t="s">
        <v>751</v>
      </c>
      <c r="M865" s="798" t="s">
        <v>752</v>
      </c>
      <c r="N865" s="794">
        <v>71.40000000000002</v>
      </c>
      <c r="O865" s="794">
        <v>76.578000000000017</v>
      </c>
      <c r="P865" s="794"/>
      <c r="Q865" s="795">
        <v>478679.973</v>
      </c>
      <c r="R865" s="796"/>
      <c r="S865" s="797"/>
    </row>
    <row r="866" spans="1:19" s="161" customFormat="1">
      <c r="A866" s="280"/>
      <c r="B866" s="781"/>
      <c r="C866" s="775"/>
      <c r="D866" s="792"/>
      <c r="E866" s="799" t="s">
        <v>754</v>
      </c>
      <c r="F866" s="800"/>
      <c r="G866" s="800"/>
      <c r="H866" s="800"/>
      <c r="I866" s="800"/>
      <c r="J866" s="800"/>
      <c r="K866" s="800"/>
      <c r="L866" s="800"/>
      <c r="M866" s="800"/>
      <c r="N866" s="801">
        <v>142.80000000000001</v>
      </c>
      <c r="O866" s="801">
        <v>154.77099999999996</v>
      </c>
      <c r="P866" s="801">
        <v>157.64099999999999</v>
      </c>
      <c r="Q866" s="802">
        <v>983884.81700000004</v>
      </c>
      <c r="R866" s="800"/>
      <c r="S866" s="803"/>
    </row>
    <row r="867" spans="1:19" s="161" customFormat="1">
      <c r="A867" s="280"/>
      <c r="B867" s="781"/>
      <c r="C867" s="775"/>
      <c r="D867" s="792"/>
      <c r="E867" s="798" t="s">
        <v>755</v>
      </c>
      <c r="F867" s="796" t="s">
        <v>750</v>
      </c>
      <c r="G867" s="798" t="s">
        <v>179</v>
      </c>
      <c r="H867" s="796" t="s">
        <v>179</v>
      </c>
      <c r="I867" s="798" t="s">
        <v>159</v>
      </c>
      <c r="J867" s="796" t="s">
        <v>223</v>
      </c>
      <c r="K867" s="798" t="s">
        <v>156</v>
      </c>
      <c r="L867" s="796" t="s">
        <v>756</v>
      </c>
      <c r="M867" s="798" t="s">
        <v>757</v>
      </c>
      <c r="N867" s="794">
        <v>42.29999999999999</v>
      </c>
      <c r="O867" s="794">
        <v>43.113999999999983</v>
      </c>
      <c r="P867" s="794"/>
      <c r="Q867" s="795">
        <v>264391.23</v>
      </c>
      <c r="R867" s="796"/>
      <c r="S867" s="797"/>
    </row>
    <row r="868" spans="1:19" s="161" customFormat="1">
      <c r="A868" s="280"/>
      <c r="B868" s="781"/>
      <c r="C868" s="775"/>
      <c r="D868" s="792"/>
      <c r="E868" s="799" t="s">
        <v>758</v>
      </c>
      <c r="F868" s="800"/>
      <c r="G868" s="800"/>
      <c r="H868" s="800"/>
      <c r="I868" s="800"/>
      <c r="J868" s="800"/>
      <c r="K868" s="800"/>
      <c r="L868" s="800"/>
      <c r="M868" s="800"/>
      <c r="N868" s="801">
        <v>42.29999999999999</v>
      </c>
      <c r="O868" s="801">
        <v>43.113999999999983</v>
      </c>
      <c r="P868" s="801">
        <v>42.7</v>
      </c>
      <c r="Q868" s="802">
        <v>264391.23</v>
      </c>
      <c r="R868" s="800"/>
      <c r="S868" s="803"/>
    </row>
    <row r="869" spans="1:19" s="161" customFormat="1">
      <c r="A869" s="280"/>
      <c r="B869" s="781"/>
      <c r="C869" s="785"/>
      <c r="D869" s="796" t="s">
        <v>189</v>
      </c>
      <c r="E869" s="792"/>
      <c r="F869" s="792"/>
      <c r="G869" s="792"/>
      <c r="H869" s="792"/>
      <c r="I869" s="792"/>
      <c r="J869" s="792"/>
      <c r="K869" s="792"/>
      <c r="L869" s="792"/>
      <c r="M869" s="792"/>
      <c r="N869" s="794">
        <v>185.10000000000008</v>
      </c>
      <c r="O869" s="794">
        <v>197.8850000000001</v>
      </c>
      <c r="P869" s="794"/>
      <c r="Q869" s="795">
        <v>1248276.047</v>
      </c>
      <c r="R869" s="792"/>
      <c r="S869" s="797"/>
    </row>
    <row r="870" spans="1:19" s="161" customFormat="1">
      <c r="A870" s="280"/>
      <c r="B870" s="781"/>
      <c r="C870" s="786" t="s">
        <v>759</v>
      </c>
      <c r="D870" s="800"/>
      <c r="E870" s="800"/>
      <c r="F870" s="800"/>
      <c r="G870" s="800"/>
      <c r="H870" s="800"/>
      <c r="I870" s="800"/>
      <c r="J870" s="800"/>
      <c r="K870" s="800"/>
      <c r="L870" s="800"/>
      <c r="M870" s="800"/>
      <c r="N870" s="801">
        <v>185.10000000000008</v>
      </c>
      <c r="O870" s="801">
        <v>197.8850000000001</v>
      </c>
      <c r="P870" s="801"/>
      <c r="Q870" s="802">
        <v>1248276.047</v>
      </c>
      <c r="R870" s="800"/>
      <c r="S870" s="803"/>
    </row>
    <row r="871" spans="1:19" s="161" customFormat="1">
      <c r="A871" s="280"/>
      <c r="B871" s="781"/>
      <c r="C871" s="776" t="s">
        <v>1776</v>
      </c>
      <c r="D871" s="796" t="s">
        <v>150</v>
      </c>
      <c r="E871" s="798" t="s">
        <v>2018</v>
      </c>
      <c r="F871" s="796"/>
      <c r="G871" s="798" t="s">
        <v>153</v>
      </c>
      <c r="H871" s="796" t="s">
        <v>153</v>
      </c>
      <c r="I871" s="798" t="s">
        <v>154</v>
      </c>
      <c r="J871" s="796" t="s">
        <v>155</v>
      </c>
      <c r="K871" s="798" t="s">
        <v>156</v>
      </c>
      <c r="L871" s="796"/>
      <c r="M871" s="798"/>
      <c r="N871" s="794">
        <v>0.33999999999999991</v>
      </c>
      <c r="O871" s="794">
        <v>0.3</v>
      </c>
      <c r="P871" s="794"/>
      <c r="Q871" s="795">
        <v>0</v>
      </c>
      <c r="R871" s="796"/>
      <c r="S871" s="797"/>
    </row>
    <row r="872" spans="1:19" s="161" customFormat="1">
      <c r="A872" s="280"/>
      <c r="B872" s="781"/>
      <c r="C872" s="775"/>
      <c r="D872" s="792"/>
      <c r="E872" s="793"/>
      <c r="F872" s="792"/>
      <c r="G872" s="793"/>
      <c r="H872" s="792"/>
      <c r="I872" s="793"/>
      <c r="J872" s="792"/>
      <c r="K872" s="793"/>
      <c r="L872" s="792"/>
      <c r="M872" s="793"/>
      <c r="N872" s="794"/>
      <c r="O872" s="794"/>
      <c r="P872" s="794"/>
      <c r="Q872" s="795"/>
      <c r="R872" s="796" t="s">
        <v>161</v>
      </c>
      <c r="S872" s="797">
        <v>0</v>
      </c>
    </row>
    <row r="873" spans="1:19" s="161" customFormat="1">
      <c r="A873" s="280"/>
      <c r="B873" s="781"/>
      <c r="C873" s="775"/>
      <c r="D873" s="792"/>
      <c r="E873" s="799" t="s">
        <v>2019</v>
      </c>
      <c r="F873" s="800"/>
      <c r="G873" s="800"/>
      <c r="H873" s="800"/>
      <c r="I873" s="800"/>
      <c r="J873" s="800"/>
      <c r="K873" s="800"/>
      <c r="L873" s="800"/>
      <c r="M873" s="800"/>
      <c r="N873" s="801">
        <v>0.33999999999999991</v>
      </c>
      <c r="O873" s="801">
        <v>0.3</v>
      </c>
      <c r="P873" s="801">
        <v>0</v>
      </c>
      <c r="Q873" s="802">
        <v>0</v>
      </c>
      <c r="R873" s="800"/>
      <c r="S873" s="803"/>
    </row>
    <row r="874" spans="1:19" s="161" customFormat="1">
      <c r="A874" s="280"/>
      <c r="B874" s="781"/>
      <c r="C874" s="775"/>
      <c r="D874" s="792"/>
      <c r="E874" s="798" t="s">
        <v>2020</v>
      </c>
      <c r="F874" s="796"/>
      <c r="G874" s="798" t="s">
        <v>153</v>
      </c>
      <c r="H874" s="796" t="s">
        <v>153</v>
      </c>
      <c r="I874" s="798" t="s">
        <v>154</v>
      </c>
      <c r="J874" s="796" t="s">
        <v>155</v>
      </c>
      <c r="K874" s="798" t="s">
        <v>156</v>
      </c>
      <c r="L874" s="796"/>
      <c r="M874" s="798"/>
      <c r="N874" s="794">
        <v>0.20399999999999993</v>
      </c>
      <c r="O874" s="794">
        <v>0.19999999999999998</v>
      </c>
      <c r="P874" s="794"/>
      <c r="Q874" s="795">
        <v>0</v>
      </c>
      <c r="R874" s="796"/>
      <c r="S874" s="797"/>
    </row>
    <row r="875" spans="1:19" s="161" customFormat="1">
      <c r="A875" s="280"/>
      <c r="B875" s="781"/>
      <c r="C875" s="775"/>
      <c r="D875" s="792"/>
      <c r="E875" s="793"/>
      <c r="F875" s="792"/>
      <c r="G875" s="793"/>
      <c r="H875" s="792"/>
      <c r="I875" s="793"/>
      <c r="J875" s="792"/>
      <c r="K875" s="793"/>
      <c r="L875" s="792"/>
      <c r="M875" s="793"/>
      <c r="N875" s="794"/>
      <c r="O875" s="794"/>
      <c r="P875" s="794"/>
      <c r="Q875" s="795"/>
      <c r="R875" s="796" t="s">
        <v>161</v>
      </c>
      <c r="S875" s="797">
        <v>0</v>
      </c>
    </row>
    <row r="876" spans="1:19" s="161" customFormat="1">
      <c r="A876" s="280"/>
      <c r="B876" s="781"/>
      <c r="C876" s="775"/>
      <c r="D876" s="792"/>
      <c r="E876" s="799" t="s">
        <v>2021</v>
      </c>
      <c r="F876" s="800"/>
      <c r="G876" s="800"/>
      <c r="H876" s="800"/>
      <c r="I876" s="800"/>
      <c r="J876" s="800"/>
      <c r="K876" s="800"/>
      <c r="L876" s="800"/>
      <c r="M876" s="800"/>
      <c r="N876" s="801">
        <v>0.20399999999999993</v>
      </c>
      <c r="O876" s="801">
        <v>0.19999999999999998</v>
      </c>
      <c r="P876" s="801">
        <v>0</v>
      </c>
      <c r="Q876" s="802">
        <v>0</v>
      </c>
      <c r="R876" s="800"/>
      <c r="S876" s="803"/>
    </row>
    <row r="877" spans="1:19" s="161" customFormat="1">
      <c r="A877" s="280"/>
      <c r="B877" s="781"/>
      <c r="C877" s="785"/>
      <c r="D877" s="796" t="s">
        <v>176</v>
      </c>
      <c r="E877" s="792"/>
      <c r="F877" s="792"/>
      <c r="G877" s="792"/>
      <c r="H877" s="792"/>
      <c r="I877" s="792"/>
      <c r="J877" s="792"/>
      <c r="K877" s="792"/>
      <c r="L877" s="792"/>
      <c r="M877" s="792"/>
      <c r="N877" s="794">
        <v>0.54400000000000004</v>
      </c>
      <c r="O877" s="794">
        <v>0.49999999999999994</v>
      </c>
      <c r="P877" s="794"/>
      <c r="Q877" s="795">
        <v>0</v>
      </c>
      <c r="R877" s="792"/>
      <c r="S877" s="797"/>
    </row>
    <row r="878" spans="1:19" s="161" customFormat="1">
      <c r="A878" s="280"/>
      <c r="B878" s="781"/>
      <c r="C878" s="786" t="s">
        <v>1777</v>
      </c>
      <c r="D878" s="800"/>
      <c r="E878" s="800"/>
      <c r="F878" s="800"/>
      <c r="G878" s="800"/>
      <c r="H878" s="800"/>
      <c r="I878" s="800"/>
      <c r="J878" s="800"/>
      <c r="K878" s="800"/>
      <c r="L878" s="800"/>
      <c r="M878" s="800"/>
      <c r="N878" s="801">
        <v>0.54400000000000004</v>
      </c>
      <c r="O878" s="801">
        <v>0.49999999999999994</v>
      </c>
      <c r="P878" s="801"/>
      <c r="Q878" s="802">
        <v>0</v>
      </c>
      <c r="R878" s="800"/>
      <c r="S878" s="803"/>
    </row>
    <row r="879" spans="1:19" s="161" customFormat="1">
      <c r="A879" s="280"/>
      <c r="B879" s="781"/>
      <c r="C879" s="776" t="s">
        <v>800</v>
      </c>
      <c r="D879" s="796" t="s">
        <v>177</v>
      </c>
      <c r="E879" s="798" t="s">
        <v>801</v>
      </c>
      <c r="F879" s="796" t="s">
        <v>204</v>
      </c>
      <c r="G879" s="798" t="s">
        <v>179</v>
      </c>
      <c r="H879" s="796" t="s">
        <v>179</v>
      </c>
      <c r="I879" s="798" t="s">
        <v>159</v>
      </c>
      <c r="J879" s="796" t="s">
        <v>223</v>
      </c>
      <c r="K879" s="798" t="s">
        <v>156</v>
      </c>
      <c r="L879" s="796" t="s">
        <v>751</v>
      </c>
      <c r="M879" s="798" t="s">
        <v>802</v>
      </c>
      <c r="N879" s="794">
        <v>5</v>
      </c>
      <c r="O879" s="794">
        <v>5</v>
      </c>
      <c r="P879" s="794"/>
      <c r="Q879" s="795">
        <v>32547.929000000004</v>
      </c>
      <c r="R879" s="796"/>
      <c r="S879" s="797"/>
    </row>
    <row r="880" spans="1:19" s="161" customFormat="1">
      <c r="A880" s="280"/>
      <c r="B880" s="781"/>
      <c r="C880" s="775"/>
      <c r="D880" s="792"/>
      <c r="E880" s="799" t="s">
        <v>803</v>
      </c>
      <c r="F880" s="800"/>
      <c r="G880" s="800"/>
      <c r="H880" s="800"/>
      <c r="I880" s="800"/>
      <c r="J880" s="800"/>
      <c r="K880" s="800"/>
      <c r="L880" s="800"/>
      <c r="M880" s="800"/>
      <c r="N880" s="801">
        <v>5</v>
      </c>
      <c r="O880" s="801">
        <v>5</v>
      </c>
      <c r="P880" s="801">
        <v>0</v>
      </c>
      <c r="Q880" s="802">
        <v>32547.929000000004</v>
      </c>
      <c r="R880" s="800"/>
      <c r="S880" s="803"/>
    </row>
    <row r="881" spans="1:19" s="161" customFormat="1">
      <c r="A881" s="280"/>
      <c r="B881" s="781"/>
      <c r="C881" s="785"/>
      <c r="D881" s="796" t="s">
        <v>189</v>
      </c>
      <c r="E881" s="792"/>
      <c r="F881" s="792"/>
      <c r="G881" s="792"/>
      <c r="H881" s="792"/>
      <c r="I881" s="792"/>
      <c r="J881" s="792"/>
      <c r="K881" s="792"/>
      <c r="L881" s="792"/>
      <c r="M881" s="792"/>
      <c r="N881" s="794">
        <v>5</v>
      </c>
      <c r="O881" s="794">
        <v>5</v>
      </c>
      <c r="P881" s="794"/>
      <c r="Q881" s="795">
        <v>32547.929000000004</v>
      </c>
      <c r="R881" s="792"/>
      <c r="S881" s="797"/>
    </row>
    <row r="882" spans="1:19" s="161" customFormat="1">
      <c r="A882" s="280"/>
      <c r="B882" s="781"/>
      <c r="C882" s="786" t="s">
        <v>804</v>
      </c>
      <c r="D882" s="800"/>
      <c r="E882" s="800"/>
      <c r="F882" s="800"/>
      <c r="G882" s="800"/>
      <c r="H882" s="800"/>
      <c r="I882" s="800"/>
      <c r="J882" s="800"/>
      <c r="K882" s="800"/>
      <c r="L882" s="800"/>
      <c r="M882" s="800"/>
      <c r="N882" s="801">
        <v>5</v>
      </c>
      <c r="O882" s="801">
        <v>5</v>
      </c>
      <c r="P882" s="801"/>
      <c r="Q882" s="802">
        <v>32547.929000000004</v>
      </c>
      <c r="R882" s="800"/>
      <c r="S882" s="803"/>
    </row>
    <row r="883" spans="1:19" s="161" customFormat="1">
      <c r="A883" s="280"/>
      <c r="B883" s="781"/>
      <c r="C883" s="776" t="s">
        <v>805</v>
      </c>
      <c r="D883" s="796" t="s">
        <v>177</v>
      </c>
      <c r="E883" s="798" t="s">
        <v>806</v>
      </c>
      <c r="F883" s="796" t="s">
        <v>807</v>
      </c>
      <c r="G883" s="798" t="s">
        <v>179</v>
      </c>
      <c r="H883" s="796" t="s">
        <v>179</v>
      </c>
      <c r="I883" s="798" t="s">
        <v>159</v>
      </c>
      <c r="J883" s="796" t="s">
        <v>223</v>
      </c>
      <c r="K883" s="798" t="s">
        <v>156</v>
      </c>
      <c r="L883" s="796" t="s">
        <v>782</v>
      </c>
      <c r="M883" s="798" t="s">
        <v>808</v>
      </c>
      <c r="N883" s="794">
        <v>20</v>
      </c>
      <c r="O883" s="794">
        <v>19.943000000000001</v>
      </c>
      <c r="P883" s="794"/>
      <c r="Q883" s="795">
        <v>106427.694</v>
      </c>
      <c r="R883" s="796"/>
      <c r="S883" s="797"/>
    </row>
    <row r="884" spans="1:19" s="161" customFormat="1">
      <c r="A884" s="280"/>
      <c r="B884" s="781"/>
      <c r="C884" s="775"/>
      <c r="D884" s="792"/>
      <c r="E884" s="799" t="s">
        <v>809</v>
      </c>
      <c r="F884" s="800"/>
      <c r="G884" s="800"/>
      <c r="H884" s="800"/>
      <c r="I884" s="800"/>
      <c r="J884" s="800"/>
      <c r="K884" s="800"/>
      <c r="L884" s="800"/>
      <c r="M884" s="800"/>
      <c r="N884" s="801">
        <v>20</v>
      </c>
      <c r="O884" s="801">
        <v>19.943000000000001</v>
      </c>
      <c r="P884" s="801">
        <v>19.946000000000002</v>
      </c>
      <c r="Q884" s="802">
        <v>106427.694</v>
      </c>
      <c r="R884" s="800"/>
      <c r="S884" s="803"/>
    </row>
    <row r="885" spans="1:19" s="161" customFormat="1">
      <c r="A885" s="280"/>
      <c r="B885" s="781"/>
      <c r="C885" s="775"/>
      <c r="D885" s="792"/>
      <c r="E885" s="798" t="s">
        <v>810</v>
      </c>
      <c r="F885" s="796" t="s">
        <v>807</v>
      </c>
      <c r="G885" s="798" t="s">
        <v>179</v>
      </c>
      <c r="H885" s="796" t="s">
        <v>179</v>
      </c>
      <c r="I885" s="798" t="s">
        <v>159</v>
      </c>
      <c r="J885" s="796" t="s">
        <v>223</v>
      </c>
      <c r="K885" s="798" t="s">
        <v>156</v>
      </c>
      <c r="L885" s="796" t="s">
        <v>782</v>
      </c>
      <c r="M885" s="798" t="s">
        <v>808</v>
      </c>
      <c r="N885" s="794">
        <v>20</v>
      </c>
      <c r="O885" s="794">
        <v>19.943000000000001</v>
      </c>
      <c r="P885" s="794"/>
      <c r="Q885" s="795">
        <v>134112.16899999999</v>
      </c>
      <c r="R885" s="796"/>
      <c r="S885" s="797"/>
    </row>
    <row r="886" spans="1:19" s="161" customFormat="1">
      <c r="A886" s="280"/>
      <c r="B886" s="781"/>
      <c r="C886" s="775"/>
      <c r="D886" s="792"/>
      <c r="E886" s="799" t="s">
        <v>811</v>
      </c>
      <c r="F886" s="800"/>
      <c r="G886" s="800"/>
      <c r="H886" s="800"/>
      <c r="I886" s="800"/>
      <c r="J886" s="800"/>
      <c r="K886" s="800"/>
      <c r="L886" s="800"/>
      <c r="M886" s="800"/>
      <c r="N886" s="801">
        <v>20</v>
      </c>
      <c r="O886" s="801">
        <v>19.943000000000001</v>
      </c>
      <c r="P886" s="801">
        <v>20.402999999999999</v>
      </c>
      <c r="Q886" s="802">
        <v>134112.16899999999</v>
      </c>
      <c r="R886" s="800"/>
      <c r="S886" s="803"/>
    </row>
    <row r="887" spans="1:19" s="161" customFormat="1">
      <c r="A887" s="280"/>
      <c r="B887" s="781"/>
      <c r="C887" s="785"/>
      <c r="D887" s="796" t="s">
        <v>189</v>
      </c>
      <c r="E887" s="792"/>
      <c r="F887" s="792"/>
      <c r="G887" s="792"/>
      <c r="H887" s="792"/>
      <c r="I887" s="792"/>
      <c r="J887" s="792"/>
      <c r="K887" s="792"/>
      <c r="L887" s="792"/>
      <c r="M887" s="792"/>
      <c r="N887" s="794">
        <v>40</v>
      </c>
      <c r="O887" s="794">
        <v>39.886000000000017</v>
      </c>
      <c r="P887" s="794"/>
      <c r="Q887" s="795">
        <v>240539.86300000001</v>
      </c>
      <c r="R887" s="792"/>
      <c r="S887" s="797"/>
    </row>
    <row r="888" spans="1:19" s="161" customFormat="1">
      <c r="A888" s="280"/>
      <c r="B888" s="781"/>
      <c r="C888" s="786" t="s">
        <v>812</v>
      </c>
      <c r="D888" s="800"/>
      <c r="E888" s="800"/>
      <c r="F888" s="800"/>
      <c r="G888" s="800"/>
      <c r="H888" s="800"/>
      <c r="I888" s="800"/>
      <c r="J888" s="800"/>
      <c r="K888" s="800"/>
      <c r="L888" s="800"/>
      <c r="M888" s="800"/>
      <c r="N888" s="801">
        <v>40</v>
      </c>
      <c r="O888" s="801">
        <v>39.886000000000017</v>
      </c>
      <c r="P888" s="801"/>
      <c r="Q888" s="802">
        <v>240539.86300000001</v>
      </c>
      <c r="R888" s="800"/>
      <c r="S888" s="803"/>
    </row>
    <row r="889" spans="1:19" s="161" customFormat="1">
      <c r="A889" s="280"/>
      <c r="B889" s="781"/>
      <c r="C889" s="776" t="s">
        <v>263</v>
      </c>
      <c r="D889" s="796" t="s">
        <v>177</v>
      </c>
      <c r="E889" s="798" t="s">
        <v>816</v>
      </c>
      <c r="F889" s="796" t="s">
        <v>265</v>
      </c>
      <c r="G889" s="798" t="s">
        <v>179</v>
      </c>
      <c r="H889" s="796" t="s">
        <v>179</v>
      </c>
      <c r="I889" s="798" t="s">
        <v>159</v>
      </c>
      <c r="J889" s="796" t="s">
        <v>223</v>
      </c>
      <c r="K889" s="798" t="s">
        <v>156</v>
      </c>
      <c r="L889" s="796" t="s">
        <v>789</v>
      </c>
      <c r="M889" s="798" t="s">
        <v>817</v>
      </c>
      <c r="N889" s="794">
        <v>10</v>
      </c>
      <c r="O889" s="794">
        <v>9.9960000000000004</v>
      </c>
      <c r="P889" s="794"/>
      <c r="Q889" s="795">
        <v>53613.069999999992</v>
      </c>
      <c r="R889" s="796"/>
      <c r="S889" s="797"/>
    </row>
    <row r="890" spans="1:19" s="161" customFormat="1">
      <c r="A890" s="280"/>
      <c r="B890" s="781"/>
      <c r="C890" s="775"/>
      <c r="D890" s="792"/>
      <c r="E890" s="799" t="s">
        <v>818</v>
      </c>
      <c r="F890" s="800"/>
      <c r="G890" s="800"/>
      <c r="H890" s="800"/>
      <c r="I890" s="800"/>
      <c r="J890" s="800"/>
      <c r="K890" s="800"/>
      <c r="L890" s="800"/>
      <c r="M890" s="800"/>
      <c r="N890" s="801">
        <v>10</v>
      </c>
      <c r="O890" s="801">
        <v>9.9960000000000004</v>
      </c>
      <c r="P890" s="801">
        <v>10.143000000000001</v>
      </c>
      <c r="Q890" s="802">
        <v>53613.069999999992</v>
      </c>
      <c r="R890" s="800"/>
      <c r="S890" s="803"/>
    </row>
    <row r="891" spans="1:19" s="161" customFormat="1">
      <c r="A891" s="280"/>
      <c r="B891" s="781"/>
      <c r="C891" s="775"/>
      <c r="D891" s="792"/>
      <c r="E891" s="798" t="s">
        <v>819</v>
      </c>
      <c r="F891" s="796" t="s">
        <v>265</v>
      </c>
      <c r="G891" s="798" t="s">
        <v>179</v>
      </c>
      <c r="H891" s="796" t="s">
        <v>179</v>
      </c>
      <c r="I891" s="798" t="s">
        <v>159</v>
      </c>
      <c r="J891" s="796" t="s">
        <v>223</v>
      </c>
      <c r="K891" s="798" t="s">
        <v>156</v>
      </c>
      <c r="L891" s="796" t="s">
        <v>789</v>
      </c>
      <c r="M891" s="798" t="s">
        <v>817</v>
      </c>
      <c r="N891" s="794">
        <v>10</v>
      </c>
      <c r="O891" s="794">
        <v>9.9960000000000004</v>
      </c>
      <c r="P891" s="794"/>
      <c r="Q891" s="795">
        <v>56615.284</v>
      </c>
      <c r="R891" s="796"/>
      <c r="S891" s="797"/>
    </row>
    <row r="892" spans="1:19" s="161" customFormat="1">
      <c r="A892" s="280"/>
      <c r="B892" s="781"/>
      <c r="C892" s="775"/>
      <c r="D892" s="792"/>
      <c r="E892" s="799" t="s">
        <v>820</v>
      </c>
      <c r="F892" s="800"/>
      <c r="G892" s="800"/>
      <c r="H892" s="800"/>
      <c r="I892" s="800"/>
      <c r="J892" s="800"/>
      <c r="K892" s="800"/>
      <c r="L892" s="800"/>
      <c r="M892" s="800"/>
      <c r="N892" s="801">
        <v>10</v>
      </c>
      <c r="O892" s="801">
        <v>9.9960000000000004</v>
      </c>
      <c r="P892" s="801">
        <v>10.454000000000001</v>
      </c>
      <c r="Q892" s="802">
        <v>56615.284</v>
      </c>
      <c r="R892" s="800"/>
      <c r="S892" s="803"/>
    </row>
    <row r="893" spans="1:19" s="161" customFormat="1">
      <c r="A893" s="280"/>
      <c r="B893" s="781"/>
      <c r="C893" s="785"/>
      <c r="D893" s="796" t="s">
        <v>189</v>
      </c>
      <c r="E893" s="792"/>
      <c r="F893" s="792"/>
      <c r="G893" s="792"/>
      <c r="H893" s="792"/>
      <c r="I893" s="792"/>
      <c r="J893" s="792"/>
      <c r="K893" s="792"/>
      <c r="L893" s="792"/>
      <c r="M893" s="792"/>
      <c r="N893" s="794">
        <v>20</v>
      </c>
      <c r="O893" s="794">
        <v>19.991999999999994</v>
      </c>
      <c r="P893" s="794"/>
      <c r="Q893" s="795">
        <v>110228.35399999999</v>
      </c>
      <c r="R893" s="792"/>
      <c r="S893" s="797"/>
    </row>
    <row r="894" spans="1:19" s="161" customFormat="1">
      <c r="A894" s="280"/>
      <c r="B894" s="781"/>
      <c r="C894" s="786" t="s">
        <v>270</v>
      </c>
      <c r="D894" s="800"/>
      <c r="E894" s="800"/>
      <c r="F894" s="800"/>
      <c r="G894" s="800"/>
      <c r="H894" s="800"/>
      <c r="I894" s="800"/>
      <c r="J894" s="800"/>
      <c r="K894" s="800"/>
      <c r="L894" s="800"/>
      <c r="M894" s="800"/>
      <c r="N894" s="801">
        <v>20</v>
      </c>
      <c r="O894" s="801">
        <v>19.991999999999994</v>
      </c>
      <c r="P894" s="801"/>
      <c r="Q894" s="802">
        <v>110228.35399999999</v>
      </c>
      <c r="R894" s="800"/>
      <c r="S894" s="803"/>
    </row>
    <row r="895" spans="1:19" s="161" customFormat="1">
      <c r="A895" s="280"/>
      <c r="B895" s="781"/>
      <c r="C895" s="776" t="s">
        <v>295</v>
      </c>
      <c r="D895" s="796" t="s">
        <v>177</v>
      </c>
      <c r="E895" s="798" t="s">
        <v>823</v>
      </c>
      <c r="F895" s="796" t="s">
        <v>204</v>
      </c>
      <c r="G895" s="798" t="s">
        <v>179</v>
      </c>
      <c r="H895" s="796" t="s">
        <v>179</v>
      </c>
      <c r="I895" s="798" t="s">
        <v>159</v>
      </c>
      <c r="J895" s="796" t="s">
        <v>223</v>
      </c>
      <c r="K895" s="798" t="s">
        <v>156</v>
      </c>
      <c r="L895" s="796" t="s">
        <v>682</v>
      </c>
      <c r="M895" s="798" t="s">
        <v>824</v>
      </c>
      <c r="N895" s="794">
        <v>13.599999999999996</v>
      </c>
      <c r="O895" s="794">
        <v>12.081999999999999</v>
      </c>
      <c r="P895" s="794"/>
      <c r="Q895" s="795">
        <v>56119.346999999994</v>
      </c>
      <c r="R895" s="796"/>
      <c r="S895" s="797"/>
    </row>
    <row r="896" spans="1:19" s="161" customFormat="1">
      <c r="A896" s="280"/>
      <c r="B896" s="781"/>
      <c r="C896" s="775"/>
      <c r="D896" s="792"/>
      <c r="E896" s="793"/>
      <c r="F896" s="796" t="s">
        <v>259</v>
      </c>
      <c r="G896" s="798" t="s">
        <v>179</v>
      </c>
      <c r="H896" s="796" t="s">
        <v>179</v>
      </c>
      <c r="I896" s="798" t="s">
        <v>159</v>
      </c>
      <c r="J896" s="796" t="s">
        <v>223</v>
      </c>
      <c r="K896" s="798" t="s">
        <v>156</v>
      </c>
      <c r="L896" s="796" t="s">
        <v>682</v>
      </c>
      <c r="M896" s="798" t="s">
        <v>824</v>
      </c>
      <c r="N896" s="794">
        <v>13.599999999999996</v>
      </c>
      <c r="O896" s="794">
        <v>12.779000000000002</v>
      </c>
      <c r="P896" s="794"/>
      <c r="Q896" s="795">
        <v>61690.690999999999</v>
      </c>
      <c r="R896" s="796"/>
      <c r="S896" s="797"/>
    </row>
    <row r="897" spans="1:254" s="161" customFormat="1">
      <c r="A897" s="280"/>
      <c r="B897" s="781"/>
      <c r="C897" s="775"/>
      <c r="D897" s="792"/>
      <c r="E897" s="793"/>
      <c r="F897" s="796" t="s">
        <v>822</v>
      </c>
      <c r="G897" s="798" t="s">
        <v>179</v>
      </c>
      <c r="H897" s="796" t="s">
        <v>179</v>
      </c>
      <c r="I897" s="798" t="s">
        <v>159</v>
      </c>
      <c r="J897" s="796" t="s">
        <v>223</v>
      </c>
      <c r="K897" s="798" t="s">
        <v>156</v>
      </c>
      <c r="L897" s="796" t="s">
        <v>682</v>
      </c>
      <c r="M897" s="798" t="s">
        <v>824</v>
      </c>
      <c r="N897" s="794">
        <v>13.599999999999996</v>
      </c>
      <c r="O897" s="794">
        <v>11.234</v>
      </c>
      <c r="P897" s="794"/>
      <c r="Q897" s="795">
        <v>53783.541999999994</v>
      </c>
      <c r="R897" s="796"/>
      <c r="S897" s="797"/>
    </row>
    <row r="898" spans="1:254" s="161" customFormat="1">
      <c r="A898" s="280"/>
      <c r="B898" s="781"/>
      <c r="C898" s="775"/>
      <c r="D898" s="792"/>
      <c r="E898" s="793"/>
      <c r="F898" s="796" t="s">
        <v>825</v>
      </c>
      <c r="G898" s="798" t="s">
        <v>179</v>
      </c>
      <c r="H898" s="796" t="s">
        <v>179</v>
      </c>
      <c r="I898" s="798" t="s">
        <v>159</v>
      </c>
      <c r="J898" s="796" t="s">
        <v>223</v>
      </c>
      <c r="K898" s="798" t="s">
        <v>156</v>
      </c>
      <c r="L898" s="796" t="s">
        <v>682</v>
      </c>
      <c r="M898" s="798" t="s">
        <v>824</v>
      </c>
      <c r="N898" s="794">
        <v>13.599999999999996</v>
      </c>
      <c r="O898" s="794">
        <v>11.925999999999997</v>
      </c>
      <c r="P898" s="794"/>
      <c r="Q898" s="795">
        <v>60528.794000000002</v>
      </c>
      <c r="R898" s="796"/>
      <c r="S898" s="797"/>
    </row>
    <row r="899" spans="1:254" s="161" customFormat="1">
      <c r="A899" s="280"/>
      <c r="B899" s="781"/>
      <c r="C899" s="775"/>
      <c r="D899" s="792"/>
      <c r="E899" s="799" t="s">
        <v>826</v>
      </c>
      <c r="F899" s="800"/>
      <c r="G899" s="800"/>
      <c r="H899" s="800"/>
      <c r="I899" s="800"/>
      <c r="J899" s="800"/>
      <c r="K899" s="800"/>
      <c r="L899" s="800"/>
      <c r="M899" s="800"/>
      <c r="N899" s="801">
        <v>54.399999999999984</v>
      </c>
      <c r="O899" s="801">
        <v>48.020999999999987</v>
      </c>
      <c r="P899" s="801">
        <v>47.381</v>
      </c>
      <c r="Q899" s="802">
        <v>232122.37399999998</v>
      </c>
      <c r="R899" s="800"/>
      <c r="S899" s="803"/>
    </row>
    <row r="900" spans="1:254" s="161" customFormat="1">
      <c r="A900" s="280"/>
      <c r="B900" s="781"/>
      <c r="C900" s="775"/>
      <c r="D900" s="792"/>
      <c r="E900" s="798" t="s">
        <v>1756</v>
      </c>
      <c r="F900" s="796" t="s">
        <v>204</v>
      </c>
      <c r="G900" s="798" t="s">
        <v>179</v>
      </c>
      <c r="H900" s="796" t="s">
        <v>179</v>
      </c>
      <c r="I900" s="798" t="s">
        <v>159</v>
      </c>
      <c r="J900" s="796" t="s">
        <v>223</v>
      </c>
      <c r="K900" s="798" t="s">
        <v>156</v>
      </c>
      <c r="L900" s="796" t="s">
        <v>682</v>
      </c>
      <c r="M900" s="798" t="s">
        <v>821</v>
      </c>
      <c r="N900" s="794">
        <v>3</v>
      </c>
      <c r="O900" s="794">
        <v>3.1429999999999993</v>
      </c>
      <c r="P900" s="794"/>
      <c r="Q900" s="795">
        <v>23663.286999999997</v>
      </c>
      <c r="R900" s="796"/>
      <c r="S900" s="797"/>
    </row>
    <row r="901" spans="1:254" s="161" customFormat="1">
      <c r="A901" s="280"/>
      <c r="B901" s="781"/>
      <c r="C901" s="775"/>
      <c r="D901" s="792"/>
      <c r="E901" s="793"/>
      <c r="F901" s="796" t="s">
        <v>259</v>
      </c>
      <c r="G901" s="798" t="s">
        <v>179</v>
      </c>
      <c r="H901" s="796" t="s">
        <v>179</v>
      </c>
      <c r="I901" s="798" t="s">
        <v>159</v>
      </c>
      <c r="J901" s="796" t="s">
        <v>223</v>
      </c>
      <c r="K901" s="798" t="s">
        <v>156</v>
      </c>
      <c r="L901" s="796" t="s">
        <v>682</v>
      </c>
      <c r="M901" s="798" t="s">
        <v>821</v>
      </c>
      <c r="N901" s="794">
        <v>3</v>
      </c>
      <c r="O901" s="794">
        <v>3.1649999999999996</v>
      </c>
      <c r="P901" s="794"/>
      <c r="Q901" s="795">
        <v>16896.319</v>
      </c>
      <c r="R901" s="796"/>
      <c r="S901" s="797"/>
    </row>
    <row r="902" spans="1:254" s="161" customFormat="1">
      <c r="A902" s="280"/>
      <c r="B902" s="781"/>
      <c r="C902" s="775"/>
      <c r="D902" s="792"/>
      <c r="E902" s="793"/>
      <c r="F902" s="796" t="s">
        <v>822</v>
      </c>
      <c r="G902" s="798" t="s">
        <v>179</v>
      </c>
      <c r="H902" s="796" t="s">
        <v>179</v>
      </c>
      <c r="I902" s="798" t="s">
        <v>159</v>
      </c>
      <c r="J902" s="796" t="s">
        <v>223</v>
      </c>
      <c r="K902" s="798" t="s">
        <v>156</v>
      </c>
      <c r="L902" s="796" t="s">
        <v>682</v>
      </c>
      <c r="M902" s="798" t="s">
        <v>821</v>
      </c>
      <c r="N902" s="794">
        <v>3</v>
      </c>
      <c r="O902" s="794">
        <v>3.172000000000001</v>
      </c>
      <c r="P902" s="794"/>
      <c r="Q902" s="795">
        <v>22486.549000000003</v>
      </c>
      <c r="R902" s="796"/>
      <c r="S902" s="797"/>
    </row>
    <row r="903" spans="1:254" s="161" customFormat="1" ht="14.25">
      <c r="A903" s="281"/>
      <c r="B903" s="781"/>
      <c r="C903" s="775"/>
      <c r="D903" s="792"/>
      <c r="E903" s="799" t="s">
        <v>1757</v>
      </c>
      <c r="F903" s="800"/>
      <c r="G903" s="800"/>
      <c r="H903" s="800"/>
      <c r="I903" s="800"/>
      <c r="J903" s="800"/>
      <c r="K903" s="800"/>
      <c r="L903" s="800"/>
      <c r="M903" s="800"/>
      <c r="N903" s="801">
        <v>9</v>
      </c>
      <c r="O903" s="801">
        <v>9.4799999999999969</v>
      </c>
      <c r="P903" s="801">
        <v>8.766</v>
      </c>
      <c r="Q903" s="802">
        <v>63046.154999999992</v>
      </c>
      <c r="R903" s="800"/>
      <c r="S903" s="803"/>
      <c r="T903" s="234"/>
      <c r="U903" s="234"/>
      <c r="V903" s="234"/>
      <c r="W903" s="234"/>
      <c r="X903" s="234"/>
      <c r="Y903" s="234"/>
      <c r="Z903" s="234"/>
      <c r="AA903" s="234"/>
      <c r="AB903" s="234"/>
      <c r="AC903" s="234"/>
      <c r="AD903" s="234"/>
      <c r="AE903" s="234"/>
      <c r="AF903" s="234"/>
      <c r="AG903" s="234"/>
      <c r="AH903" s="234"/>
      <c r="AI903" s="234"/>
      <c r="AJ903" s="234"/>
      <c r="AK903" s="234"/>
      <c r="AL903" s="234"/>
      <c r="AM903" s="234"/>
      <c r="AN903" s="234"/>
      <c r="AO903" s="234"/>
      <c r="AP903" s="234"/>
      <c r="AQ903" s="234"/>
      <c r="AR903" s="234"/>
      <c r="AS903" s="234"/>
      <c r="AT903" s="234"/>
      <c r="AU903" s="234"/>
      <c r="AV903" s="234"/>
      <c r="AW903" s="234"/>
      <c r="AX903" s="234"/>
      <c r="AY903" s="234"/>
      <c r="AZ903" s="234"/>
      <c r="BA903" s="234"/>
      <c r="BB903" s="234"/>
      <c r="BC903" s="234"/>
      <c r="BD903" s="234"/>
      <c r="BE903" s="234"/>
      <c r="BF903" s="234"/>
      <c r="BG903" s="234"/>
      <c r="BH903" s="234"/>
      <c r="BI903" s="234"/>
      <c r="BJ903" s="234"/>
      <c r="BK903" s="234"/>
      <c r="BL903" s="234"/>
      <c r="BM903" s="234"/>
      <c r="BN903" s="234"/>
      <c r="BO903" s="234"/>
      <c r="BP903" s="234"/>
      <c r="BQ903" s="234"/>
      <c r="BR903" s="234"/>
      <c r="BS903" s="234"/>
      <c r="BT903" s="234"/>
      <c r="BU903" s="234"/>
      <c r="BV903" s="234"/>
      <c r="BW903" s="234"/>
      <c r="BX903" s="234"/>
      <c r="BY903" s="234"/>
      <c r="BZ903" s="234"/>
      <c r="CA903" s="234"/>
      <c r="CB903" s="234"/>
      <c r="CC903" s="234"/>
      <c r="CD903" s="234"/>
      <c r="CE903" s="234"/>
      <c r="CF903" s="234"/>
      <c r="CG903" s="234"/>
      <c r="CH903" s="234"/>
      <c r="CI903" s="234"/>
      <c r="CJ903" s="234"/>
      <c r="CK903" s="234"/>
      <c r="CL903" s="234"/>
      <c r="CM903" s="234"/>
      <c r="CN903" s="234"/>
      <c r="CO903" s="234"/>
      <c r="CP903" s="234"/>
      <c r="CQ903" s="234"/>
      <c r="CR903" s="234"/>
      <c r="CS903" s="234"/>
      <c r="CT903" s="234"/>
      <c r="CU903" s="234"/>
      <c r="CV903" s="234"/>
      <c r="CW903" s="234"/>
      <c r="CX903" s="234"/>
      <c r="CY903" s="234"/>
      <c r="CZ903" s="234"/>
      <c r="DA903" s="234"/>
      <c r="DB903" s="234"/>
      <c r="DC903" s="234"/>
      <c r="DD903" s="234"/>
      <c r="DE903" s="234"/>
      <c r="DF903" s="234"/>
      <c r="DG903" s="234"/>
      <c r="DH903" s="234"/>
      <c r="DI903" s="234"/>
      <c r="DJ903" s="234"/>
      <c r="DK903" s="234"/>
      <c r="DL903" s="234"/>
      <c r="DM903" s="234"/>
      <c r="DN903" s="234"/>
      <c r="DO903" s="234"/>
      <c r="DP903" s="234"/>
      <c r="DQ903" s="234"/>
      <c r="DR903" s="234"/>
      <c r="DS903" s="234"/>
      <c r="DT903" s="234"/>
      <c r="DU903" s="234"/>
      <c r="DV903" s="234"/>
      <c r="DW903" s="234"/>
      <c r="DX903" s="234"/>
      <c r="DY903" s="234"/>
      <c r="DZ903" s="234"/>
      <c r="EA903" s="234"/>
      <c r="EB903" s="234"/>
      <c r="EC903" s="234"/>
      <c r="ED903" s="234"/>
      <c r="EE903" s="234"/>
      <c r="EF903" s="234"/>
      <c r="EG903" s="234"/>
      <c r="EH903" s="234"/>
      <c r="EI903" s="234"/>
      <c r="EJ903" s="234"/>
      <c r="EK903" s="234"/>
      <c r="EL903" s="234"/>
      <c r="EM903" s="234"/>
      <c r="EN903" s="234"/>
      <c r="EO903" s="234"/>
      <c r="EP903" s="234"/>
      <c r="EQ903" s="234"/>
      <c r="ER903" s="234"/>
      <c r="ES903" s="234"/>
      <c r="ET903" s="234"/>
      <c r="EU903" s="234"/>
      <c r="EV903" s="234"/>
      <c r="EW903" s="234"/>
      <c r="EX903" s="234"/>
      <c r="EY903" s="234"/>
      <c r="EZ903" s="234"/>
      <c r="FA903" s="234"/>
      <c r="FB903" s="234"/>
      <c r="FC903" s="234"/>
      <c r="FD903" s="234"/>
      <c r="FE903" s="234"/>
      <c r="FF903" s="234"/>
      <c r="FG903" s="234"/>
      <c r="FH903" s="234"/>
      <c r="FI903" s="234"/>
      <c r="FJ903" s="234"/>
      <c r="FK903" s="234"/>
      <c r="FL903" s="234"/>
      <c r="FM903" s="234"/>
      <c r="FN903" s="234"/>
      <c r="FO903" s="234"/>
      <c r="FP903" s="234"/>
      <c r="FQ903" s="234"/>
      <c r="FR903" s="234"/>
      <c r="FS903" s="234"/>
      <c r="FT903" s="234"/>
      <c r="FU903" s="234"/>
      <c r="FV903" s="234"/>
      <c r="FW903" s="234"/>
      <c r="FX903" s="234"/>
      <c r="FY903" s="234"/>
      <c r="FZ903" s="234"/>
      <c r="GA903" s="234"/>
      <c r="GB903" s="234"/>
      <c r="GC903" s="234"/>
      <c r="GD903" s="234"/>
      <c r="GE903" s="234"/>
      <c r="GF903" s="234"/>
      <c r="GG903" s="234"/>
      <c r="GH903" s="234"/>
      <c r="GI903" s="234"/>
      <c r="GJ903" s="234"/>
      <c r="GK903" s="234"/>
      <c r="GL903" s="234"/>
      <c r="GM903" s="234"/>
      <c r="GN903" s="234"/>
      <c r="GO903" s="234"/>
      <c r="GP903" s="234"/>
      <c r="GQ903" s="234"/>
      <c r="GR903" s="234"/>
      <c r="GS903" s="234"/>
      <c r="GT903" s="234"/>
      <c r="GU903" s="234"/>
      <c r="GV903" s="234"/>
      <c r="GW903" s="234"/>
      <c r="GX903" s="234"/>
      <c r="GY903" s="234"/>
      <c r="GZ903" s="234"/>
      <c r="HA903" s="234"/>
      <c r="HB903" s="234"/>
      <c r="HC903" s="234"/>
      <c r="HD903" s="234"/>
      <c r="HE903" s="234"/>
      <c r="HF903" s="234"/>
      <c r="HG903" s="234"/>
      <c r="HH903" s="234"/>
      <c r="HI903" s="234"/>
      <c r="HJ903" s="234"/>
      <c r="HK903" s="234"/>
      <c r="HL903" s="234"/>
      <c r="HM903" s="234"/>
      <c r="HN903" s="234"/>
      <c r="HO903" s="234"/>
      <c r="HP903" s="234"/>
      <c r="HQ903" s="234"/>
      <c r="HR903" s="234"/>
      <c r="HS903" s="234"/>
      <c r="HT903" s="234"/>
      <c r="HU903" s="234"/>
      <c r="HV903" s="234"/>
      <c r="HW903" s="234"/>
      <c r="HX903" s="234"/>
      <c r="HY903" s="234"/>
      <c r="HZ903" s="234"/>
      <c r="IA903" s="234"/>
      <c r="IB903" s="234"/>
      <c r="IC903" s="234"/>
      <c r="ID903" s="234"/>
      <c r="IE903" s="234"/>
      <c r="IF903" s="234"/>
      <c r="IG903" s="234"/>
      <c r="IH903" s="234"/>
      <c r="II903" s="234"/>
      <c r="IJ903" s="234"/>
      <c r="IK903" s="234"/>
      <c r="IL903" s="234"/>
      <c r="IM903" s="234"/>
      <c r="IN903" s="234"/>
      <c r="IO903" s="234"/>
      <c r="IP903" s="234"/>
      <c r="IQ903" s="234"/>
      <c r="IR903" s="234"/>
      <c r="IS903" s="234"/>
      <c r="IT903" s="234"/>
    </row>
    <row r="904" spans="1:254" s="161" customFormat="1">
      <c r="A904" s="280"/>
      <c r="B904" s="781"/>
      <c r="C904" s="775"/>
      <c r="D904" s="792"/>
      <c r="E904" s="798" t="s">
        <v>827</v>
      </c>
      <c r="F904" s="796" t="s">
        <v>204</v>
      </c>
      <c r="G904" s="798" t="s">
        <v>179</v>
      </c>
      <c r="H904" s="796" t="s">
        <v>179</v>
      </c>
      <c r="I904" s="798" t="s">
        <v>159</v>
      </c>
      <c r="J904" s="796" t="s">
        <v>223</v>
      </c>
      <c r="K904" s="798" t="s">
        <v>156</v>
      </c>
      <c r="L904" s="796" t="s">
        <v>682</v>
      </c>
      <c r="M904" s="798" t="s">
        <v>682</v>
      </c>
      <c r="N904" s="794">
        <v>3</v>
      </c>
      <c r="O904" s="794">
        <v>3.1859999999999995</v>
      </c>
      <c r="P904" s="794"/>
      <c r="Q904" s="795">
        <v>15603.037</v>
      </c>
      <c r="R904" s="796"/>
      <c r="S904" s="797"/>
    </row>
    <row r="905" spans="1:254" s="161" customFormat="1">
      <c r="A905" s="280"/>
      <c r="B905" s="781"/>
      <c r="C905" s="775"/>
      <c r="D905" s="792"/>
      <c r="E905" s="793"/>
      <c r="F905" s="796" t="s">
        <v>259</v>
      </c>
      <c r="G905" s="798" t="s">
        <v>179</v>
      </c>
      <c r="H905" s="796" t="s">
        <v>179</v>
      </c>
      <c r="I905" s="798" t="s">
        <v>159</v>
      </c>
      <c r="J905" s="796" t="s">
        <v>223</v>
      </c>
      <c r="K905" s="798" t="s">
        <v>156</v>
      </c>
      <c r="L905" s="796" t="s">
        <v>682</v>
      </c>
      <c r="M905" s="798" t="s">
        <v>682</v>
      </c>
      <c r="N905" s="794">
        <v>3</v>
      </c>
      <c r="O905" s="794">
        <v>3.31</v>
      </c>
      <c r="P905" s="794"/>
      <c r="Q905" s="795">
        <v>12377.735000000002</v>
      </c>
      <c r="R905" s="796"/>
      <c r="S905" s="797"/>
    </row>
    <row r="906" spans="1:254" s="161" customFormat="1">
      <c r="A906" s="280"/>
      <c r="B906" s="781"/>
      <c r="C906" s="775"/>
      <c r="D906" s="792"/>
      <c r="E906" s="793"/>
      <c r="F906" s="796" t="s">
        <v>822</v>
      </c>
      <c r="G906" s="798" t="s">
        <v>179</v>
      </c>
      <c r="H906" s="796" t="s">
        <v>179</v>
      </c>
      <c r="I906" s="798" t="s">
        <v>159</v>
      </c>
      <c r="J906" s="796" t="s">
        <v>223</v>
      </c>
      <c r="K906" s="798" t="s">
        <v>156</v>
      </c>
      <c r="L906" s="796" t="s">
        <v>682</v>
      </c>
      <c r="M906" s="798" t="s">
        <v>682</v>
      </c>
      <c r="N906" s="794">
        <v>3</v>
      </c>
      <c r="O906" s="794">
        <v>3.1540000000000004</v>
      </c>
      <c r="P906" s="794"/>
      <c r="Q906" s="795">
        <v>12253.992</v>
      </c>
      <c r="R906" s="796"/>
      <c r="S906" s="797"/>
    </row>
    <row r="907" spans="1:254" s="161" customFormat="1">
      <c r="A907" s="280"/>
      <c r="B907" s="781"/>
      <c r="C907" s="775"/>
      <c r="D907" s="792"/>
      <c r="E907" s="799" t="s">
        <v>828</v>
      </c>
      <c r="F907" s="800"/>
      <c r="G907" s="800"/>
      <c r="H907" s="800"/>
      <c r="I907" s="800"/>
      <c r="J907" s="800"/>
      <c r="K907" s="800"/>
      <c r="L907" s="800"/>
      <c r="M907" s="800"/>
      <c r="N907" s="801">
        <v>9</v>
      </c>
      <c r="O907" s="801">
        <v>9.6499999999999932</v>
      </c>
      <c r="P907" s="801">
        <v>9.4990000000000006</v>
      </c>
      <c r="Q907" s="802">
        <v>40234.763999999996</v>
      </c>
      <c r="R907" s="800"/>
      <c r="S907" s="803"/>
    </row>
    <row r="908" spans="1:254" s="161" customFormat="1">
      <c r="A908" s="280"/>
      <c r="B908" s="781"/>
      <c r="C908" s="775"/>
      <c r="D908" s="792"/>
      <c r="E908" s="798" t="s">
        <v>829</v>
      </c>
      <c r="F908" s="796" t="s">
        <v>204</v>
      </c>
      <c r="G908" s="798" t="s">
        <v>179</v>
      </c>
      <c r="H908" s="796" t="s">
        <v>179</v>
      </c>
      <c r="I908" s="798" t="s">
        <v>159</v>
      </c>
      <c r="J908" s="796" t="s">
        <v>223</v>
      </c>
      <c r="K908" s="798" t="s">
        <v>156</v>
      </c>
      <c r="L908" s="796" t="s">
        <v>47</v>
      </c>
      <c r="M908" s="798" t="s">
        <v>830</v>
      </c>
      <c r="N908" s="794">
        <v>22.065000000000008</v>
      </c>
      <c r="O908" s="794">
        <v>22.065000000000008</v>
      </c>
      <c r="P908" s="794"/>
      <c r="Q908" s="795">
        <v>155564.75700000004</v>
      </c>
      <c r="R908" s="796"/>
      <c r="S908" s="797"/>
    </row>
    <row r="909" spans="1:254" s="161" customFormat="1">
      <c r="A909" s="280"/>
      <c r="B909" s="781"/>
      <c r="C909" s="775"/>
      <c r="D909" s="792"/>
      <c r="E909" s="793"/>
      <c r="F909" s="796" t="s">
        <v>259</v>
      </c>
      <c r="G909" s="798" t="s">
        <v>179</v>
      </c>
      <c r="H909" s="796" t="s">
        <v>179</v>
      </c>
      <c r="I909" s="798" t="s">
        <v>159</v>
      </c>
      <c r="J909" s="796" t="s">
        <v>223</v>
      </c>
      <c r="K909" s="798" t="s">
        <v>156</v>
      </c>
      <c r="L909" s="796" t="s">
        <v>47</v>
      </c>
      <c r="M909" s="798" t="s">
        <v>830</v>
      </c>
      <c r="N909" s="794">
        <v>23.230000000000004</v>
      </c>
      <c r="O909" s="794">
        <v>23.230000000000004</v>
      </c>
      <c r="P909" s="794"/>
      <c r="Q909" s="795">
        <v>163275.46299999999</v>
      </c>
      <c r="R909" s="796"/>
      <c r="S909" s="797"/>
    </row>
    <row r="910" spans="1:254" s="161" customFormat="1">
      <c r="A910" s="280"/>
      <c r="B910" s="781"/>
      <c r="C910" s="775"/>
      <c r="D910" s="792"/>
      <c r="E910" s="793"/>
      <c r="F910" s="796" t="s">
        <v>822</v>
      </c>
      <c r="G910" s="798" t="s">
        <v>179</v>
      </c>
      <c r="H910" s="796" t="s">
        <v>179</v>
      </c>
      <c r="I910" s="798" t="s">
        <v>159</v>
      </c>
      <c r="J910" s="796" t="s">
        <v>223</v>
      </c>
      <c r="K910" s="798" t="s">
        <v>156</v>
      </c>
      <c r="L910" s="796" t="s">
        <v>47</v>
      </c>
      <c r="M910" s="798" t="s">
        <v>830</v>
      </c>
      <c r="N910" s="794">
        <v>23.155000000000001</v>
      </c>
      <c r="O910" s="794">
        <v>23.155000000000001</v>
      </c>
      <c r="P910" s="794"/>
      <c r="Q910" s="795">
        <v>158209.30399999997</v>
      </c>
      <c r="R910" s="796"/>
      <c r="S910" s="797"/>
    </row>
    <row r="911" spans="1:254" s="161" customFormat="1">
      <c r="A911" s="280"/>
      <c r="B911" s="781"/>
      <c r="C911" s="775"/>
      <c r="D911" s="792"/>
      <c r="E911" s="793"/>
      <c r="F911" s="796" t="s">
        <v>825</v>
      </c>
      <c r="G911" s="798" t="s">
        <v>179</v>
      </c>
      <c r="H911" s="796" t="s">
        <v>179</v>
      </c>
      <c r="I911" s="798" t="s">
        <v>159</v>
      </c>
      <c r="J911" s="796" t="s">
        <v>223</v>
      </c>
      <c r="K911" s="798" t="s">
        <v>156</v>
      </c>
      <c r="L911" s="796" t="s">
        <v>47</v>
      </c>
      <c r="M911" s="798" t="s">
        <v>830</v>
      </c>
      <c r="N911" s="794">
        <v>22.659999999999997</v>
      </c>
      <c r="O911" s="794">
        <v>22.659999999999997</v>
      </c>
      <c r="P911" s="794"/>
      <c r="Q911" s="795">
        <v>158634.77100000001</v>
      </c>
      <c r="R911" s="796"/>
      <c r="S911" s="797"/>
    </row>
    <row r="912" spans="1:254" s="161" customFormat="1">
      <c r="A912" s="280"/>
      <c r="B912" s="781"/>
      <c r="C912" s="775"/>
      <c r="D912" s="792"/>
      <c r="E912" s="793"/>
      <c r="F912" s="796" t="s">
        <v>831</v>
      </c>
      <c r="G912" s="798" t="s">
        <v>179</v>
      </c>
      <c r="H912" s="796" t="s">
        <v>179</v>
      </c>
      <c r="I912" s="798" t="s">
        <v>159</v>
      </c>
      <c r="J912" s="796" t="s">
        <v>223</v>
      </c>
      <c r="K912" s="798" t="s">
        <v>156</v>
      </c>
      <c r="L912" s="796" t="s">
        <v>47</v>
      </c>
      <c r="M912" s="798" t="s">
        <v>830</v>
      </c>
      <c r="N912" s="794">
        <v>22.576000000000004</v>
      </c>
      <c r="O912" s="794">
        <v>22.576000000000004</v>
      </c>
      <c r="P912" s="794"/>
      <c r="Q912" s="795">
        <v>155047.155</v>
      </c>
      <c r="R912" s="796"/>
      <c r="S912" s="797"/>
    </row>
    <row r="913" spans="1:19" s="161" customFormat="1">
      <c r="A913" s="280"/>
      <c r="B913" s="781"/>
      <c r="C913" s="775"/>
      <c r="D913" s="792"/>
      <c r="E913" s="799" t="s">
        <v>832</v>
      </c>
      <c r="F913" s="800"/>
      <c r="G913" s="800"/>
      <c r="H913" s="800"/>
      <c r="I913" s="800"/>
      <c r="J913" s="800"/>
      <c r="K913" s="800"/>
      <c r="L913" s="800"/>
      <c r="M913" s="800"/>
      <c r="N913" s="801">
        <v>113.68600000000004</v>
      </c>
      <c r="O913" s="801">
        <v>113.68600000000004</v>
      </c>
      <c r="P913" s="801">
        <v>110.51</v>
      </c>
      <c r="Q913" s="802">
        <v>790731.44999999972</v>
      </c>
      <c r="R913" s="800"/>
      <c r="S913" s="803"/>
    </row>
    <row r="914" spans="1:19" s="161" customFormat="1">
      <c r="A914" s="280"/>
      <c r="B914" s="781"/>
      <c r="C914" s="785"/>
      <c r="D914" s="796" t="s">
        <v>189</v>
      </c>
      <c r="E914" s="792"/>
      <c r="F914" s="792"/>
      <c r="G914" s="792"/>
      <c r="H914" s="792"/>
      <c r="I914" s="792"/>
      <c r="J914" s="792"/>
      <c r="K914" s="792"/>
      <c r="L914" s="792"/>
      <c r="M914" s="792"/>
      <c r="N914" s="794">
        <v>186.08600000000013</v>
      </c>
      <c r="O914" s="794">
        <v>180.83700000000013</v>
      </c>
      <c r="P914" s="794"/>
      <c r="Q914" s="795">
        <v>1126134.7430000005</v>
      </c>
      <c r="R914" s="792"/>
      <c r="S914" s="797"/>
    </row>
    <row r="915" spans="1:19" s="161" customFormat="1">
      <c r="A915" s="280"/>
      <c r="B915" s="781"/>
      <c r="C915" s="786" t="s">
        <v>296</v>
      </c>
      <c r="D915" s="800"/>
      <c r="E915" s="800"/>
      <c r="F915" s="800"/>
      <c r="G915" s="800"/>
      <c r="H915" s="800"/>
      <c r="I915" s="800"/>
      <c r="J915" s="800"/>
      <c r="K915" s="800"/>
      <c r="L915" s="800"/>
      <c r="M915" s="800"/>
      <c r="N915" s="801">
        <v>186.08600000000013</v>
      </c>
      <c r="O915" s="801">
        <v>180.83700000000013</v>
      </c>
      <c r="P915" s="801"/>
      <c r="Q915" s="802">
        <v>1126134.7430000005</v>
      </c>
      <c r="R915" s="800"/>
      <c r="S915" s="803"/>
    </row>
    <row r="916" spans="1:19" s="161" customFormat="1">
      <c r="A916" s="280"/>
      <c r="B916" s="781"/>
      <c r="C916" s="776" t="s">
        <v>833</v>
      </c>
      <c r="D916" s="796" t="s">
        <v>150</v>
      </c>
      <c r="E916" s="798" t="s">
        <v>834</v>
      </c>
      <c r="F916" s="796"/>
      <c r="G916" s="798" t="s">
        <v>153</v>
      </c>
      <c r="H916" s="796" t="s">
        <v>153</v>
      </c>
      <c r="I916" s="798" t="s">
        <v>159</v>
      </c>
      <c r="J916" s="796" t="s">
        <v>155</v>
      </c>
      <c r="K916" s="798" t="s">
        <v>156</v>
      </c>
      <c r="L916" s="796" t="s">
        <v>789</v>
      </c>
      <c r="M916" s="798" t="s">
        <v>423</v>
      </c>
      <c r="N916" s="794">
        <v>3</v>
      </c>
      <c r="O916" s="794">
        <v>3</v>
      </c>
      <c r="P916" s="794"/>
      <c r="Q916" s="795">
        <v>0</v>
      </c>
      <c r="R916" s="796"/>
      <c r="S916" s="797"/>
    </row>
    <row r="917" spans="1:19" s="161" customFormat="1">
      <c r="A917" s="280"/>
      <c r="B917" s="781"/>
      <c r="C917" s="775"/>
      <c r="D917" s="792"/>
      <c r="E917" s="793"/>
      <c r="F917" s="792"/>
      <c r="G917" s="793"/>
      <c r="H917" s="792"/>
      <c r="I917" s="793"/>
      <c r="J917" s="792"/>
      <c r="K917" s="793"/>
      <c r="L917" s="792"/>
      <c r="M917" s="793"/>
      <c r="N917" s="794"/>
      <c r="O917" s="794"/>
      <c r="P917" s="794"/>
      <c r="Q917" s="795"/>
      <c r="R917" s="796" t="s">
        <v>161</v>
      </c>
      <c r="S917" s="797">
        <v>100</v>
      </c>
    </row>
    <row r="918" spans="1:19" s="161" customFormat="1">
      <c r="A918" s="280"/>
      <c r="B918" s="781"/>
      <c r="C918" s="775"/>
      <c r="D918" s="792"/>
      <c r="E918" s="799" t="s">
        <v>835</v>
      </c>
      <c r="F918" s="800"/>
      <c r="G918" s="800"/>
      <c r="H918" s="800"/>
      <c r="I918" s="800"/>
      <c r="J918" s="800"/>
      <c r="K918" s="800"/>
      <c r="L918" s="800"/>
      <c r="M918" s="800"/>
      <c r="N918" s="801">
        <v>3</v>
      </c>
      <c r="O918" s="801">
        <v>3</v>
      </c>
      <c r="P918" s="801">
        <v>0</v>
      </c>
      <c r="Q918" s="802">
        <v>0</v>
      </c>
      <c r="R918" s="800"/>
      <c r="S918" s="803"/>
    </row>
    <row r="919" spans="1:19" s="161" customFormat="1">
      <c r="A919" s="280"/>
      <c r="B919" s="781"/>
      <c r="C919" s="775"/>
      <c r="D919" s="796" t="s">
        <v>176</v>
      </c>
      <c r="E919" s="792"/>
      <c r="F919" s="792"/>
      <c r="G919" s="792"/>
      <c r="H919" s="792"/>
      <c r="I919" s="792"/>
      <c r="J919" s="792"/>
      <c r="K919" s="792"/>
      <c r="L919" s="792"/>
      <c r="M919" s="792"/>
      <c r="N919" s="794">
        <v>3</v>
      </c>
      <c r="O919" s="794">
        <v>3</v>
      </c>
      <c r="P919" s="794"/>
      <c r="Q919" s="795">
        <v>0</v>
      </c>
      <c r="R919" s="792"/>
      <c r="S919" s="797"/>
    </row>
    <row r="920" spans="1:19" s="161" customFormat="1">
      <c r="A920" s="280"/>
      <c r="B920" s="781"/>
      <c r="C920" s="775"/>
      <c r="D920" s="796" t="s">
        <v>177</v>
      </c>
      <c r="E920" s="798" t="s">
        <v>1861</v>
      </c>
      <c r="F920" s="796"/>
      <c r="G920" s="798" t="s">
        <v>179</v>
      </c>
      <c r="H920" s="796" t="s">
        <v>179</v>
      </c>
      <c r="I920" s="798" t="s">
        <v>159</v>
      </c>
      <c r="J920" s="796" t="s">
        <v>155</v>
      </c>
      <c r="K920" s="798" t="s">
        <v>156</v>
      </c>
      <c r="L920" s="796" t="s">
        <v>789</v>
      </c>
      <c r="M920" s="798" t="s">
        <v>836</v>
      </c>
      <c r="N920" s="794">
        <v>6.3000000000000016</v>
      </c>
      <c r="O920" s="794">
        <v>6.3000000000000016</v>
      </c>
      <c r="P920" s="794"/>
      <c r="Q920" s="795">
        <v>50251.885999999999</v>
      </c>
      <c r="R920" s="796"/>
      <c r="S920" s="797"/>
    </row>
    <row r="921" spans="1:19" s="161" customFormat="1">
      <c r="A921" s="280"/>
      <c r="B921" s="781"/>
      <c r="C921" s="775"/>
      <c r="D921" s="792"/>
      <c r="E921" s="799" t="s">
        <v>1862</v>
      </c>
      <c r="F921" s="800"/>
      <c r="G921" s="800"/>
      <c r="H921" s="800"/>
      <c r="I921" s="800"/>
      <c r="J921" s="800"/>
      <c r="K921" s="800"/>
      <c r="L921" s="800"/>
      <c r="M921" s="800"/>
      <c r="N921" s="801">
        <v>6.3000000000000016</v>
      </c>
      <c r="O921" s="801">
        <v>6.3000000000000016</v>
      </c>
      <c r="P921" s="801">
        <v>6.7809999999999997</v>
      </c>
      <c r="Q921" s="802">
        <v>50251.885999999999</v>
      </c>
      <c r="R921" s="800"/>
      <c r="S921" s="803"/>
    </row>
    <row r="922" spans="1:19" s="161" customFormat="1">
      <c r="A922" s="280"/>
      <c r="B922" s="781"/>
      <c r="C922" s="775"/>
      <c r="D922" s="792"/>
      <c r="E922" s="798" t="s">
        <v>1863</v>
      </c>
      <c r="F922" s="796"/>
      <c r="G922" s="798" t="s">
        <v>179</v>
      </c>
      <c r="H922" s="796" t="s">
        <v>179</v>
      </c>
      <c r="I922" s="798" t="s">
        <v>159</v>
      </c>
      <c r="J922" s="796" t="s">
        <v>155</v>
      </c>
      <c r="K922" s="798" t="s">
        <v>156</v>
      </c>
      <c r="L922" s="796" t="s">
        <v>789</v>
      </c>
      <c r="M922" s="798" t="s">
        <v>836</v>
      </c>
      <c r="N922" s="794">
        <v>5.6000000000000005</v>
      </c>
      <c r="O922" s="794">
        <v>5.6000000000000005</v>
      </c>
      <c r="P922" s="794"/>
      <c r="Q922" s="795">
        <v>46912.858</v>
      </c>
      <c r="R922" s="796"/>
      <c r="S922" s="797"/>
    </row>
    <row r="923" spans="1:19" s="161" customFormat="1">
      <c r="A923" s="280"/>
      <c r="B923" s="781"/>
      <c r="C923" s="775"/>
      <c r="D923" s="792"/>
      <c r="E923" s="799" t="s">
        <v>1864</v>
      </c>
      <c r="F923" s="800"/>
      <c r="G923" s="800"/>
      <c r="H923" s="800"/>
      <c r="I923" s="800"/>
      <c r="J923" s="800"/>
      <c r="K923" s="800"/>
      <c r="L923" s="800"/>
      <c r="M923" s="800"/>
      <c r="N923" s="801">
        <v>5.6000000000000005</v>
      </c>
      <c r="O923" s="801">
        <v>5.6000000000000005</v>
      </c>
      <c r="P923" s="801">
        <v>6.0940000000000003</v>
      </c>
      <c r="Q923" s="802">
        <v>46912.858</v>
      </c>
      <c r="R923" s="800"/>
      <c r="S923" s="803"/>
    </row>
    <row r="924" spans="1:19" s="161" customFormat="1">
      <c r="A924" s="280"/>
      <c r="B924" s="781"/>
      <c r="C924" s="775"/>
      <c r="D924" s="792"/>
      <c r="E924" s="798" t="s">
        <v>1865</v>
      </c>
      <c r="F924" s="796"/>
      <c r="G924" s="798" t="s">
        <v>179</v>
      </c>
      <c r="H924" s="796" t="s">
        <v>179</v>
      </c>
      <c r="I924" s="798" t="s">
        <v>159</v>
      </c>
      <c r="J924" s="796" t="s">
        <v>155</v>
      </c>
      <c r="K924" s="798" t="s">
        <v>156</v>
      </c>
      <c r="L924" s="796" t="s">
        <v>789</v>
      </c>
      <c r="M924" s="798" t="s">
        <v>836</v>
      </c>
      <c r="N924" s="794">
        <v>12.799999999999999</v>
      </c>
      <c r="O924" s="794">
        <v>12.799999999999999</v>
      </c>
      <c r="P924" s="794"/>
      <c r="Q924" s="795">
        <v>89553.713999999993</v>
      </c>
      <c r="R924" s="796"/>
      <c r="S924" s="797"/>
    </row>
    <row r="925" spans="1:19" s="161" customFormat="1">
      <c r="A925" s="280"/>
      <c r="B925" s="781"/>
      <c r="C925" s="775"/>
      <c r="D925" s="792"/>
      <c r="E925" s="799" t="s">
        <v>1866</v>
      </c>
      <c r="F925" s="800"/>
      <c r="G925" s="800"/>
      <c r="H925" s="800"/>
      <c r="I925" s="800"/>
      <c r="J925" s="800"/>
      <c r="K925" s="800"/>
      <c r="L925" s="800"/>
      <c r="M925" s="800"/>
      <c r="N925" s="801">
        <v>12.799999999999999</v>
      </c>
      <c r="O925" s="801">
        <v>12.799999999999999</v>
      </c>
      <c r="P925" s="801">
        <v>13.321999999999999</v>
      </c>
      <c r="Q925" s="802">
        <v>89553.713999999993</v>
      </c>
      <c r="R925" s="800"/>
      <c r="S925" s="803"/>
    </row>
    <row r="926" spans="1:19" s="161" customFormat="1">
      <c r="A926" s="280"/>
      <c r="B926" s="781"/>
      <c r="C926" s="785"/>
      <c r="D926" s="796" t="s">
        <v>189</v>
      </c>
      <c r="E926" s="792"/>
      <c r="F926" s="792"/>
      <c r="G926" s="792"/>
      <c r="H926" s="792"/>
      <c r="I926" s="792"/>
      <c r="J926" s="792"/>
      <c r="K926" s="792"/>
      <c r="L926" s="792"/>
      <c r="M926" s="792"/>
      <c r="N926" s="794">
        <v>24.7</v>
      </c>
      <c r="O926" s="794">
        <v>24.7</v>
      </c>
      <c r="P926" s="794"/>
      <c r="Q926" s="795">
        <v>186718.45800000001</v>
      </c>
      <c r="R926" s="792"/>
      <c r="S926" s="797"/>
    </row>
    <row r="927" spans="1:19" s="161" customFormat="1">
      <c r="A927" s="280"/>
      <c r="B927" s="781"/>
      <c r="C927" s="786" t="s">
        <v>837</v>
      </c>
      <c r="D927" s="800"/>
      <c r="E927" s="800"/>
      <c r="F927" s="800"/>
      <c r="G927" s="800"/>
      <c r="H927" s="800"/>
      <c r="I927" s="800"/>
      <c r="J927" s="800"/>
      <c r="K927" s="800"/>
      <c r="L927" s="800"/>
      <c r="M927" s="800"/>
      <c r="N927" s="801">
        <v>27.700000000000003</v>
      </c>
      <c r="O927" s="801">
        <v>27.700000000000003</v>
      </c>
      <c r="P927" s="801"/>
      <c r="Q927" s="802">
        <v>186718.45800000001</v>
      </c>
      <c r="R927" s="800"/>
      <c r="S927" s="803"/>
    </row>
    <row r="928" spans="1:19" s="161" customFormat="1">
      <c r="A928" s="280"/>
      <c r="B928" s="781"/>
      <c r="C928" s="776" t="s">
        <v>1924</v>
      </c>
      <c r="D928" s="796" t="s">
        <v>150</v>
      </c>
      <c r="E928" s="798" t="s">
        <v>766</v>
      </c>
      <c r="F928" s="796" t="s">
        <v>767</v>
      </c>
      <c r="G928" s="798" t="s">
        <v>153</v>
      </c>
      <c r="H928" s="796" t="s">
        <v>153</v>
      </c>
      <c r="I928" s="798" t="s">
        <v>159</v>
      </c>
      <c r="J928" s="796" t="s">
        <v>155</v>
      </c>
      <c r="K928" s="798" t="s">
        <v>156</v>
      </c>
      <c r="L928" s="796" t="s">
        <v>768</v>
      </c>
      <c r="M928" s="798" t="s">
        <v>768</v>
      </c>
      <c r="N928" s="794">
        <v>0.75</v>
      </c>
      <c r="O928" s="794">
        <v>0.5</v>
      </c>
      <c r="P928" s="794"/>
      <c r="Q928" s="795">
        <v>0</v>
      </c>
      <c r="R928" s="796"/>
      <c r="S928" s="797"/>
    </row>
    <row r="929" spans="1:19" s="161" customFormat="1">
      <c r="A929" s="280"/>
      <c r="B929" s="781"/>
      <c r="C929" s="775"/>
      <c r="D929" s="792"/>
      <c r="E929" s="793"/>
      <c r="F929" s="796" t="s">
        <v>483</v>
      </c>
      <c r="G929" s="798" t="s">
        <v>153</v>
      </c>
      <c r="H929" s="796" t="s">
        <v>153</v>
      </c>
      <c r="I929" s="798" t="s">
        <v>159</v>
      </c>
      <c r="J929" s="796" t="s">
        <v>155</v>
      </c>
      <c r="K929" s="798" t="s">
        <v>156</v>
      </c>
      <c r="L929" s="796" t="s">
        <v>768</v>
      </c>
      <c r="M929" s="798" t="s">
        <v>768</v>
      </c>
      <c r="N929" s="794">
        <v>0.5</v>
      </c>
      <c r="O929" s="794">
        <v>0.5</v>
      </c>
      <c r="P929" s="794"/>
      <c r="Q929" s="795">
        <v>0</v>
      </c>
      <c r="R929" s="796"/>
      <c r="S929" s="797"/>
    </row>
    <row r="930" spans="1:19" s="161" customFormat="1">
      <c r="A930" s="280"/>
      <c r="B930" s="781"/>
      <c r="C930" s="775"/>
      <c r="D930" s="792"/>
      <c r="E930" s="799" t="s">
        <v>769</v>
      </c>
      <c r="F930" s="800"/>
      <c r="G930" s="800"/>
      <c r="H930" s="800"/>
      <c r="I930" s="800"/>
      <c r="J930" s="800"/>
      <c r="K930" s="800"/>
      <c r="L930" s="800"/>
      <c r="M930" s="800"/>
      <c r="N930" s="801">
        <v>1.2500000000000002</v>
      </c>
      <c r="O930" s="801">
        <v>0.99999999999999956</v>
      </c>
      <c r="P930" s="801">
        <v>0</v>
      </c>
      <c r="Q930" s="802">
        <v>0</v>
      </c>
      <c r="R930" s="800"/>
      <c r="S930" s="803"/>
    </row>
    <row r="931" spans="1:19" s="161" customFormat="1">
      <c r="A931" s="280"/>
      <c r="B931" s="781"/>
      <c r="C931" s="775"/>
      <c r="D931" s="792"/>
      <c r="E931" s="798" t="s">
        <v>489</v>
      </c>
      <c r="F931" s="796" t="s">
        <v>481</v>
      </c>
      <c r="G931" s="798" t="s">
        <v>153</v>
      </c>
      <c r="H931" s="796" t="s">
        <v>153</v>
      </c>
      <c r="I931" s="798" t="s">
        <v>159</v>
      </c>
      <c r="J931" s="796" t="s">
        <v>155</v>
      </c>
      <c r="K931" s="798" t="s">
        <v>156</v>
      </c>
      <c r="L931" s="796" t="s">
        <v>770</v>
      </c>
      <c r="M931" s="798" t="s">
        <v>770</v>
      </c>
      <c r="N931" s="794">
        <v>0.5</v>
      </c>
      <c r="O931" s="794">
        <v>0.39999999999999997</v>
      </c>
      <c r="P931" s="794"/>
      <c r="Q931" s="795">
        <v>0</v>
      </c>
      <c r="R931" s="796"/>
      <c r="S931" s="797"/>
    </row>
    <row r="932" spans="1:19" s="161" customFormat="1">
      <c r="A932" s="280"/>
      <c r="B932" s="781"/>
      <c r="C932" s="775"/>
      <c r="D932" s="792"/>
      <c r="E932" s="793"/>
      <c r="F932" s="792"/>
      <c r="G932" s="793"/>
      <c r="H932" s="792"/>
      <c r="I932" s="793"/>
      <c r="J932" s="792"/>
      <c r="K932" s="793"/>
      <c r="L932" s="792"/>
      <c r="M932" s="793"/>
      <c r="N932" s="794"/>
      <c r="O932" s="794"/>
      <c r="P932" s="794"/>
      <c r="Q932" s="795"/>
      <c r="R932" s="796" t="s">
        <v>161</v>
      </c>
      <c r="S932" s="797">
        <v>0</v>
      </c>
    </row>
    <row r="933" spans="1:19" s="161" customFormat="1">
      <c r="A933" s="280"/>
      <c r="B933" s="781"/>
      <c r="C933" s="775"/>
      <c r="D933" s="792"/>
      <c r="E933" s="793"/>
      <c r="F933" s="796" t="s">
        <v>490</v>
      </c>
      <c r="G933" s="798" t="s">
        <v>153</v>
      </c>
      <c r="H933" s="796" t="s">
        <v>153</v>
      </c>
      <c r="I933" s="798" t="s">
        <v>159</v>
      </c>
      <c r="J933" s="796" t="s">
        <v>155</v>
      </c>
      <c r="K933" s="798" t="s">
        <v>156</v>
      </c>
      <c r="L933" s="796" t="s">
        <v>770</v>
      </c>
      <c r="M933" s="798" t="s">
        <v>770</v>
      </c>
      <c r="N933" s="794">
        <v>0.5</v>
      </c>
      <c r="O933" s="794">
        <v>0.5</v>
      </c>
      <c r="P933" s="794"/>
      <c r="Q933" s="795">
        <v>0</v>
      </c>
      <c r="R933" s="796"/>
      <c r="S933" s="797"/>
    </row>
    <row r="934" spans="1:19" s="161" customFormat="1">
      <c r="A934" s="280"/>
      <c r="B934" s="781"/>
      <c r="C934" s="775"/>
      <c r="D934" s="792"/>
      <c r="E934" s="793"/>
      <c r="F934" s="796" t="s">
        <v>771</v>
      </c>
      <c r="G934" s="798" t="s">
        <v>153</v>
      </c>
      <c r="H934" s="796" t="s">
        <v>153</v>
      </c>
      <c r="I934" s="798" t="s">
        <v>159</v>
      </c>
      <c r="J934" s="796" t="s">
        <v>155</v>
      </c>
      <c r="K934" s="798" t="s">
        <v>156</v>
      </c>
      <c r="L934" s="796" t="s">
        <v>770</v>
      </c>
      <c r="M934" s="798" t="s">
        <v>770</v>
      </c>
      <c r="N934" s="794">
        <v>0.5</v>
      </c>
      <c r="O934" s="794">
        <v>0.5</v>
      </c>
      <c r="P934" s="794"/>
      <c r="Q934" s="795">
        <v>0</v>
      </c>
      <c r="R934" s="796"/>
      <c r="S934" s="797"/>
    </row>
    <row r="935" spans="1:19" s="161" customFormat="1">
      <c r="A935" s="280"/>
      <c r="B935" s="781"/>
      <c r="C935" s="775"/>
      <c r="D935" s="792"/>
      <c r="E935" s="799" t="s">
        <v>491</v>
      </c>
      <c r="F935" s="800"/>
      <c r="G935" s="800"/>
      <c r="H935" s="800"/>
      <c r="I935" s="800"/>
      <c r="J935" s="800"/>
      <c r="K935" s="800"/>
      <c r="L935" s="800"/>
      <c r="M935" s="800"/>
      <c r="N935" s="801">
        <v>1.5000000000000004</v>
      </c>
      <c r="O935" s="801">
        <v>1.4000000000000004</v>
      </c>
      <c r="P935" s="801">
        <v>0</v>
      </c>
      <c r="Q935" s="802">
        <v>0</v>
      </c>
      <c r="R935" s="800"/>
      <c r="S935" s="803"/>
    </row>
    <row r="936" spans="1:19" s="161" customFormat="1">
      <c r="A936" s="280"/>
      <c r="B936" s="781"/>
      <c r="C936" s="775"/>
      <c r="D936" s="796" t="s">
        <v>176</v>
      </c>
      <c r="E936" s="792"/>
      <c r="F936" s="792"/>
      <c r="G936" s="792"/>
      <c r="H936" s="792"/>
      <c r="I936" s="792"/>
      <c r="J936" s="792"/>
      <c r="K936" s="792"/>
      <c r="L936" s="792"/>
      <c r="M936" s="792"/>
      <c r="N936" s="794">
        <v>2.7499999999999987</v>
      </c>
      <c r="O936" s="794">
        <v>2.4000000000000004</v>
      </c>
      <c r="P936" s="794"/>
      <c r="Q936" s="795">
        <v>0</v>
      </c>
      <c r="R936" s="792"/>
      <c r="S936" s="797"/>
    </row>
    <row r="937" spans="1:19" s="161" customFormat="1">
      <c r="A937" s="280"/>
      <c r="B937" s="781"/>
      <c r="C937" s="775"/>
      <c r="D937" s="796" t="s">
        <v>177</v>
      </c>
      <c r="E937" s="798" t="s">
        <v>773</v>
      </c>
      <c r="F937" s="796" t="s">
        <v>192</v>
      </c>
      <c r="G937" s="798" t="s">
        <v>179</v>
      </c>
      <c r="H937" s="796" t="s">
        <v>179</v>
      </c>
      <c r="I937" s="798" t="s">
        <v>159</v>
      </c>
      <c r="J937" s="796" t="s">
        <v>155</v>
      </c>
      <c r="K937" s="798" t="s">
        <v>156</v>
      </c>
      <c r="L937" s="796" t="s">
        <v>770</v>
      </c>
      <c r="M937" s="798" t="s">
        <v>770</v>
      </c>
      <c r="N937" s="794">
        <v>1.5999999999999999</v>
      </c>
      <c r="O937" s="794">
        <v>1.5999999999999999</v>
      </c>
      <c r="P937" s="794"/>
      <c r="Q937" s="795">
        <v>10062.479000000001</v>
      </c>
      <c r="R937" s="796"/>
      <c r="S937" s="797"/>
    </row>
    <row r="938" spans="1:19" s="161" customFormat="1">
      <c r="A938" s="280"/>
      <c r="B938" s="781"/>
      <c r="C938" s="775"/>
      <c r="D938" s="792"/>
      <c r="E938" s="793"/>
      <c r="F938" s="796" t="s">
        <v>193</v>
      </c>
      <c r="G938" s="798" t="s">
        <v>179</v>
      </c>
      <c r="H938" s="796" t="s">
        <v>179</v>
      </c>
      <c r="I938" s="798" t="s">
        <v>159</v>
      </c>
      <c r="J938" s="796" t="s">
        <v>155</v>
      </c>
      <c r="K938" s="798" t="s">
        <v>156</v>
      </c>
      <c r="L938" s="796" t="s">
        <v>770</v>
      </c>
      <c r="M938" s="798" t="s">
        <v>770</v>
      </c>
      <c r="N938" s="794">
        <v>1.5999999999999999</v>
      </c>
      <c r="O938" s="794">
        <v>1.5999999999999999</v>
      </c>
      <c r="P938" s="794"/>
      <c r="Q938" s="795">
        <v>10902.232</v>
      </c>
      <c r="R938" s="796"/>
      <c r="S938" s="797"/>
    </row>
    <row r="939" spans="1:19" s="161" customFormat="1">
      <c r="A939" s="280"/>
      <c r="B939" s="781"/>
      <c r="C939" s="775"/>
      <c r="D939" s="792"/>
      <c r="E939" s="793"/>
      <c r="F939" s="796" t="s">
        <v>238</v>
      </c>
      <c r="G939" s="798" t="s">
        <v>179</v>
      </c>
      <c r="H939" s="796" t="s">
        <v>179</v>
      </c>
      <c r="I939" s="798" t="s">
        <v>159</v>
      </c>
      <c r="J939" s="796" t="s">
        <v>155</v>
      </c>
      <c r="K939" s="798" t="s">
        <v>156</v>
      </c>
      <c r="L939" s="796" t="s">
        <v>770</v>
      </c>
      <c r="M939" s="798" t="s">
        <v>770</v>
      </c>
      <c r="N939" s="794">
        <v>2.0000000000000004</v>
      </c>
      <c r="O939" s="794">
        <v>2.0000000000000004</v>
      </c>
      <c r="P939" s="794"/>
      <c r="Q939" s="795">
        <v>2481.8490000000002</v>
      </c>
      <c r="R939" s="796"/>
      <c r="S939" s="797"/>
    </row>
    <row r="940" spans="1:19" s="161" customFormat="1">
      <c r="A940" s="280"/>
      <c r="B940" s="781"/>
      <c r="C940" s="775"/>
      <c r="D940" s="792"/>
      <c r="E940" s="793"/>
      <c r="F940" s="796" t="s">
        <v>356</v>
      </c>
      <c r="G940" s="798" t="s">
        <v>179</v>
      </c>
      <c r="H940" s="796" t="s">
        <v>179</v>
      </c>
      <c r="I940" s="798" t="s">
        <v>159</v>
      </c>
      <c r="J940" s="796" t="s">
        <v>155</v>
      </c>
      <c r="K940" s="798" t="s">
        <v>156</v>
      </c>
      <c r="L940" s="796" t="s">
        <v>770</v>
      </c>
      <c r="M940" s="798" t="s">
        <v>770</v>
      </c>
      <c r="N940" s="794">
        <v>2.0000000000000004</v>
      </c>
      <c r="O940" s="794">
        <v>2.0000000000000004</v>
      </c>
      <c r="P940" s="794"/>
      <c r="Q940" s="795">
        <v>2083.2429999999995</v>
      </c>
      <c r="R940" s="796"/>
      <c r="S940" s="797"/>
    </row>
    <row r="941" spans="1:19" s="161" customFormat="1">
      <c r="A941" s="280"/>
      <c r="B941" s="781"/>
      <c r="C941" s="775"/>
      <c r="D941" s="792"/>
      <c r="E941" s="799" t="s">
        <v>774</v>
      </c>
      <c r="F941" s="800"/>
      <c r="G941" s="800"/>
      <c r="H941" s="800"/>
      <c r="I941" s="800"/>
      <c r="J941" s="800"/>
      <c r="K941" s="800"/>
      <c r="L941" s="800"/>
      <c r="M941" s="800"/>
      <c r="N941" s="801">
        <v>7.1999999999999966</v>
      </c>
      <c r="O941" s="801">
        <v>7.1999999999999966</v>
      </c>
      <c r="P941" s="801">
        <v>5.5650000000000004</v>
      </c>
      <c r="Q941" s="802">
        <v>25529.803</v>
      </c>
      <c r="R941" s="800"/>
      <c r="S941" s="803"/>
    </row>
    <row r="942" spans="1:19" s="161" customFormat="1">
      <c r="A942" s="280"/>
      <c r="B942" s="781"/>
      <c r="C942" s="775"/>
      <c r="D942" s="792"/>
      <c r="E942" s="798" t="s">
        <v>775</v>
      </c>
      <c r="F942" s="796" t="s">
        <v>192</v>
      </c>
      <c r="G942" s="798" t="s">
        <v>179</v>
      </c>
      <c r="H942" s="796" t="s">
        <v>179</v>
      </c>
      <c r="I942" s="798" t="s">
        <v>159</v>
      </c>
      <c r="J942" s="796" t="s">
        <v>155</v>
      </c>
      <c r="K942" s="798" t="s">
        <v>156</v>
      </c>
      <c r="L942" s="796" t="s">
        <v>776</v>
      </c>
      <c r="M942" s="798" t="s">
        <v>777</v>
      </c>
      <c r="N942" s="794">
        <v>0.25</v>
      </c>
      <c r="O942" s="794">
        <v>0.25</v>
      </c>
      <c r="P942" s="794"/>
      <c r="Q942" s="795">
        <v>1038.0930000000001</v>
      </c>
      <c r="R942" s="796"/>
      <c r="S942" s="797"/>
    </row>
    <row r="943" spans="1:19" s="161" customFormat="1">
      <c r="A943" s="280"/>
      <c r="B943" s="781"/>
      <c r="C943" s="775"/>
      <c r="D943" s="792"/>
      <c r="E943" s="799" t="s">
        <v>778</v>
      </c>
      <c r="F943" s="800"/>
      <c r="G943" s="800"/>
      <c r="H943" s="800"/>
      <c r="I943" s="800"/>
      <c r="J943" s="800"/>
      <c r="K943" s="800"/>
      <c r="L943" s="800"/>
      <c r="M943" s="800"/>
      <c r="N943" s="801">
        <v>0.25</v>
      </c>
      <c r="O943" s="801">
        <v>0.25</v>
      </c>
      <c r="P943" s="801">
        <v>0.26500000000000001</v>
      </c>
      <c r="Q943" s="802">
        <v>1038.0930000000001</v>
      </c>
      <c r="R943" s="800"/>
      <c r="S943" s="803"/>
    </row>
    <row r="944" spans="1:19" s="161" customFormat="1">
      <c r="A944" s="280"/>
      <c r="B944" s="781"/>
      <c r="C944" s="775"/>
      <c r="D944" s="792"/>
      <c r="E944" s="798" t="s">
        <v>779</v>
      </c>
      <c r="F944" s="796" t="s">
        <v>192</v>
      </c>
      <c r="G944" s="798" t="s">
        <v>179</v>
      </c>
      <c r="H944" s="796" t="s">
        <v>179</v>
      </c>
      <c r="I944" s="798" t="s">
        <v>159</v>
      </c>
      <c r="J944" s="796" t="s">
        <v>155</v>
      </c>
      <c r="K944" s="798" t="s">
        <v>160</v>
      </c>
      <c r="L944" s="796" t="s">
        <v>756</v>
      </c>
      <c r="M944" s="798" t="s">
        <v>772</v>
      </c>
      <c r="N944" s="794">
        <v>0.28000000000000003</v>
      </c>
      <c r="O944" s="794">
        <v>0</v>
      </c>
      <c r="P944" s="794"/>
      <c r="Q944" s="795">
        <v>0</v>
      </c>
      <c r="R944" s="796"/>
      <c r="S944" s="797"/>
    </row>
    <row r="945" spans="1:19" s="161" customFormat="1">
      <c r="A945" s="280"/>
      <c r="B945" s="781"/>
      <c r="C945" s="775"/>
      <c r="D945" s="792"/>
      <c r="E945" s="793"/>
      <c r="F945" s="796" t="s">
        <v>193</v>
      </c>
      <c r="G945" s="798" t="s">
        <v>179</v>
      </c>
      <c r="H945" s="796" t="s">
        <v>179</v>
      </c>
      <c r="I945" s="798" t="s">
        <v>159</v>
      </c>
      <c r="J945" s="796" t="s">
        <v>155</v>
      </c>
      <c r="K945" s="798" t="s">
        <v>156</v>
      </c>
      <c r="L945" s="796" t="s">
        <v>756</v>
      </c>
      <c r="M945" s="798" t="s">
        <v>772</v>
      </c>
      <c r="N945" s="794">
        <v>0.28000000000000003</v>
      </c>
      <c r="O945" s="794">
        <v>0.28000000000000003</v>
      </c>
      <c r="P945" s="794"/>
      <c r="Q945" s="795">
        <v>1195.8789999999999</v>
      </c>
      <c r="R945" s="796"/>
      <c r="S945" s="797"/>
    </row>
    <row r="946" spans="1:19" s="161" customFormat="1">
      <c r="A946" s="280"/>
      <c r="B946" s="781"/>
      <c r="C946" s="775"/>
      <c r="D946" s="792"/>
      <c r="E946" s="799" t="s">
        <v>780</v>
      </c>
      <c r="F946" s="800"/>
      <c r="G946" s="800"/>
      <c r="H946" s="800"/>
      <c r="I946" s="800"/>
      <c r="J946" s="800"/>
      <c r="K946" s="800"/>
      <c r="L946" s="800"/>
      <c r="M946" s="800"/>
      <c r="N946" s="801">
        <v>0.55999999999999983</v>
      </c>
      <c r="O946" s="801">
        <v>0.28000000000000003</v>
      </c>
      <c r="P946" s="801">
        <v>0.245</v>
      </c>
      <c r="Q946" s="802">
        <v>1195.8789999999999</v>
      </c>
      <c r="R946" s="800"/>
      <c r="S946" s="803"/>
    </row>
    <row r="947" spans="1:19" s="161" customFormat="1">
      <c r="A947" s="280"/>
      <c r="B947" s="781"/>
      <c r="C947" s="775"/>
      <c r="D947" s="792"/>
      <c r="E947" s="798" t="s">
        <v>781</v>
      </c>
      <c r="F947" s="796" t="s">
        <v>192</v>
      </c>
      <c r="G947" s="798" t="s">
        <v>179</v>
      </c>
      <c r="H947" s="796" t="s">
        <v>179</v>
      </c>
      <c r="I947" s="798" t="s">
        <v>159</v>
      </c>
      <c r="J947" s="796" t="s">
        <v>155</v>
      </c>
      <c r="K947" s="798" t="s">
        <v>156</v>
      </c>
      <c r="L947" s="796" t="s">
        <v>782</v>
      </c>
      <c r="M947" s="798" t="s">
        <v>782</v>
      </c>
      <c r="N947" s="794">
        <v>0.35000000000000003</v>
      </c>
      <c r="O947" s="794">
        <v>0.27500000000000002</v>
      </c>
      <c r="P947" s="794"/>
      <c r="Q947" s="795">
        <v>0</v>
      </c>
      <c r="R947" s="796"/>
      <c r="S947" s="797"/>
    </row>
    <row r="948" spans="1:19" s="161" customFormat="1">
      <c r="A948" s="280"/>
      <c r="B948" s="781"/>
      <c r="C948" s="775"/>
      <c r="D948" s="792"/>
      <c r="E948" s="793"/>
      <c r="F948" s="796" t="s">
        <v>193</v>
      </c>
      <c r="G948" s="798" t="s">
        <v>179</v>
      </c>
      <c r="H948" s="796" t="s">
        <v>179</v>
      </c>
      <c r="I948" s="798" t="s">
        <v>159</v>
      </c>
      <c r="J948" s="796" t="s">
        <v>155</v>
      </c>
      <c r="K948" s="798" t="s">
        <v>156</v>
      </c>
      <c r="L948" s="796" t="s">
        <v>782</v>
      </c>
      <c r="M948" s="798" t="s">
        <v>782</v>
      </c>
      <c r="N948" s="794">
        <v>0.35000000000000003</v>
      </c>
      <c r="O948" s="794">
        <v>0.27500000000000002</v>
      </c>
      <c r="P948" s="794"/>
      <c r="Q948" s="795">
        <v>0</v>
      </c>
      <c r="R948" s="796"/>
      <c r="S948" s="797"/>
    </row>
    <row r="949" spans="1:19" s="161" customFormat="1">
      <c r="A949" s="280"/>
      <c r="B949" s="781"/>
      <c r="C949" s="775"/>
      <c r="D949" s="792"/>
      <c r="E949" s="799" t="s">
        <v>783</v>
      </c>
      <c r="F949" s="800"/>
      <c r="G949" s="800"/>
      <c r="H949" s="800"/>
      <c r="I949" s="800"/>
      <c r="J949" s="800"/>
      <c r="K949" s="800"/>
      <c r="L949" s="800"/>
      <c r="M949" s="800"/>
      <c r="N949" s="801">
        <v>0.70000000000000007</v>
      </c>
      <c r="O949" s="801">
        <v>0.55000000000000038</v>
      </c>
      <c r="P949" s="801">
        <v>0</v>
      </c>
      <c r="Q949" s="802">
        <v>0</v>
      </c>
      <c r="R949" s="800"/>
      <c r="S949" s="803"/>
    </row>
    <row r="950" spans="1:19" s="161" customFormat="1">
      <c r="A950" s="280"/>
      <c r="B950" s="781"/>
      <c r="C950" s="775"/>
      <c r="D950" s="792"/>
      <c r="E950" s="798" t="s">
        <v>659</v>
      </c>
      <c r="F950" s="796" t="s">
        <v>192</v>
      </c>
      <c r="G950" s="798" t="s">
        <v>179</v>
      </c>
      <c r="H950" s="796" t="s">
        <v>179</v>
      </c>
      <c r="I950" s="798" t="s">
        <v>159</v>
      </c>
      <c r="J950" s="796" t="s">
        <v>155</v>
      </c>
      <c r="K950" s="798" t="s">
        <v>156</v>
      </c>
      <c r="L950" s="796" t="s">
        <v>768</v>
      </c>
      <c r="M950" s="798" t="s">
        <v>784</v>
      </c>
      <c r="N950" s="794">
        <v>1.4599999999999997</v>
      </c>
      <c r="O950" s="794">
        <v>1.3399999999999999</v>
      </c>
      <c r="P950" s="794"/>
      <c r="Q950" s="795">
        <v>9738.6609999999982</v>
      </c>
      <c r="R950" s="796"/>
      <c r="S950" s="797"/>
    </row>
    <row r="951" spans="1:19" s="161" customFormat="1">
      <c r="A951" s="280"/>
      <c r="B951" s="781"/>
      <c r="C951" s="775"/>
      <c r="D951" s="792"/>
      <c r="E951" s="799" t="s">
        <v>660</v>
      </c>
      <c r="F951" s="800"/>
      <c r="G951" s="800"/>
      <c r="H951" s="800"/>
      <c r="I951" s="800"/>
      <c r="J951" s="800"/>
      <c r="K951" s="800"/>
      <c r="L951" s="800"/>
      <c r="M951" s="800"/>
      <c r="N951" s="801">
        <v>1.4599999999999997</v>
      </c>
      <c r="O951" s="801">
        <v>1.3399999999999999</v>
      </c>
      <c r="P951" s="801">
        <v>1.397</v>
      </c>
      <c r="Q951" s="802">
        <v>9738.6609999999982</v>
      </c>
      <c r="R951" s="800"/>
      <c r="S951" s="803"/>
    </row>
    <row r="952" spans="1:19" s="161" customFormat="1">
      <c r="A952" s="280"/>
      <c r="B952" s="781"/>
      <c r="C952" s="775"/>
      <c r="D952" s="792"/>
      <c r="E952" s="798" t="s">
        <v>785</v>
      </c>
      <c r="F952" s="796" t="s">
        <v>192</v>
      </c>
      <c r="G952" s="798" t="s">
        <v>179</v>
      </c>
      <c r="H952" s="796" t="s">
        <v>179</v>
      </c>
      <c r="I952" s="798" t="s">
        <v>159</v>
      </c>
      <c r="J952" s="796" t="s">
        <v>155</v>
      </c>
      <c r="K952" s="798" t="s">
        <v>156</v>
      </c>
      <c r="L952" s="796" t="s">
        <v>768</v>
      </c>
      <c r="M952" s="798" t="s">
        <v>786</v>
      </c>
      <c r="N952" s="794">
        <v>0.4499999999999999</v>
      </c>
      <c r="O952" s="794">
        <v>0.4499999999999999</v>
      </c>
      <c r="P952" s="794"/>
      <c r="Q952" s="795">
        <v>2856.6489999999999</v>
      </c>
      <c r="R952" s="796"/>
      <c r="S952" s="797"/>
    </row>
    <row r="953" spans="1:19" s="161" customFormat="1">
      <c r="A953" s="280"/>
      <c r="B953" s="781"/>
      <c r="C953" s="775"/>
      <c r="D953" s="792"/>
      <c r="E953" s="793"/>
      <c r="F953" s="796" t="s">
        <v>193</v>
      </c>
      <c r="G953" s="798" t="s">
        <v>179</v>
      </c>
      <c r="H953" s="796" t="s">
        <v>179</v>
      </c>
      <c r="I953" s="798" t="s">
        <v>159</v>
      </c>
      <c r="J953" s="796" t="s">
        <v>155</v>
      </c>
      <c r="K953" s="798" t="s">
        <v>156</v>
      </c>
      <c r="L953" s="796" t="s">
        <v>768</v>
      </c>
      <c r="M953" s="798" t="s">
        <v>786</v>
      </c>
      <c r="N953" s="794">
        <v>0.4499999999999999</v>
      </c>
      <c r="O953" s="794">
        <v>0.4499999999999999</v>
      </c>
      <c r="P953" s="794"/>
      <c r="Q953" s="795">
        <v>3284.8049999999994</v>
      </c>
      <c r="R953" s="796"/>
      <c r="S953" s="797"/>
    </row>
    <row r="954" spans="1:19" s="161" customFormat="1">
      <c r="A954" s="280"/>
      <c r="B954" s="781"/>
      <c r="C954" s="775"/>
      <c r="D954" s="792"/>
      <c r="E954" s="799" t="s">
        <v>787</v>
      </c>
      <c r="F954" s="800"/>
      <c r="G954" s="800"/>
      <c r="H954" s="800"/>
      <c r="I954" s="800"/>
      <c r="J954" s="800"/>
      <c r="K954" s="800"/>
      <c r="L954" s="800"/>
      <c r="M954" s="800"/>
      <c r="N954" s="801">
        <v>0.89999999999999969</v>
      </c>
      <c r="O954" s="801">
        <v>0.89999999999999969</v>
      </c>
      <c r="P954" s="801">
        <v>0.88300000000000001</v>
      </c>
      <c r="Q954" s="802">
        <v>6141.4539999999997</v>
      </c>
      <c r="R954" s="800"/>
      <c r="S954" s="803"/>
    </row>
    <row r="955" spans="1:19" s="161" customFormat="1">
      <c r="A955" s="280"/>
      <c r="B955" s="781"/>
      <c r="C955" s="775"/>
      <c r="D955" s="792"/>
      <c r="E955" s="798" t="s">
        <v>788</v>
      </c>
      <c r="F955" s="796" t="s">
        <v>192</v>
      </c>
      <c r="G955" s="798" t="s">
        <v>179</v>
      </c>
      <c r="H955" s="796" t="s">
        <v>179</v>
      </c>
      <c r="I955" s="798" t="s">
        <v>159</v>
      </c>
      <c r="J955" s="796" t="s">
        <v>155</v>
      </c>
      <c r="K955" s="798" t="s">
        <v>156</v>
      </c>
      <c r="L955" s="796" t="s">
        <v>789</v>
      </c>
      <c r="M955" s="798" t="s">
        <v>789</v>
      </c>
      <c r="N955" s="794">
        <v>0.11000000000000003</v>
      </c>
      <c r="O955" s="794">
        <v>0.11000000000000003</v>
      </c>
      <c r="P955" s="794"/>
      <c r="Q955" s="795">
        <v>420.64499999999992</v>
      </c>
      <c r="R955" s="796"/>
      <c r="S955" s="797"/>
    </row>
    <row r="956" spans="1:19" s="161" customFormat="1">
      <c r="A956" s="280"/>
      <c r="B956" s="781"/>
      <c r="C956" s="775"/>
      <c r="D956" s="792"/>
      <c r="E956" s="793"/>
      <c r="F956" s="796" t="s">
        <v>193</v>
      </c>
      <c r="G956" s="798" t="s">
        <v>179</v>
      </c>
      <c r="H956" s="796" t="s">
        <v>179</v>
      </c>
      <c r="I956" s="798" t="s">
        <v>159</v>
      </c>
      <c r="J956" s="796" t="s">
        <v>155</v>
      </c>
      <c r="K956" s="798" t="s">
        <v>156</v>
      </c>
      <c r="L956" s="796" t="s">
        <v>789</v>
      </c>
      <c r="M956" s="798" t="s">
        <v>789</v>
      </c>
      <c r="N956" s="794">
        <v>0.11000000000000003</v>
      </c>
      <c r="O956" s="794">
        <v>0.11000000000000003</v>
      </c>
      <c r="P956" s="794"/>
      <c r="Q956" s="795">
        <v>467.512</v>
      </c>
      <c r="R956" s="796"/>
      <c r="S956" s="797"/>
    </row>
    <row r="957" spans="1:19" s="161" customFormat="1">
      <c r="A957" s="280"/>
      <c r="B957" s="781"/>
      <c r="C957" s="775"/>
      <c r="D957" s="792"/>
      <c r="E957" s="799" t="s">
        <v>790</v>
      </c>
      <c r="F957" s="800"/>
      <c r="G957" s="800"/>
      <c r="H957" s="800"/>
      <c r="I957" s="800"/>
      <c r="J957" s="800"/>
      <c r="K957" s="800"/>
      <c r="L957" s="800"/>
      <c r="M957" s="800"/>
      <c r="N957" s="801">
        <v>0.21999999999999992</v>
      </c>
      <c r="O957" s="801">
        <v>0.21999999999999992</v>
      </c>
      <c r="P957" s="801">
        <v>0.19900000000000001</v>
      </c>
      <c r="Q957" s="802">
        <v>888.15699999999993</v>
      </c>
      <c r="R957" s="800"/>
      <c r="S957" s="803"/>
    </row>
    <row r="958" spans="1:19" s="161" customFormat="1">
      <c r="A958" s="280"/>
      <c r="B958" s="781"/>
      <c r="C958" s="775"/>
      <c r="D958" s="792"/>
      <c r="E958" s="798" t="s">
        <v>791</v>
      </c>
      <c r="F958" s="796" t="s">
        <v>192</v>
      </c>
      <c r="G958" s="798" t="s">
        <v>179</v>
      </c>
      <c r="H958" s="796" t="s">
        <v>179</v>
      </c>
      <c r="I958" s="798" t="s">
        <v>159</v>
      </c>
      <c r="J958" s="796" t="s">
        <v>155</v>
      </c>
      <c r="K958" s="798" t="s">
        <v>156</v>
      </c>
      <c r="L958" s="796" t="s">
        <v>756</v>
      </c>
      <c r="M958" s="798" t="s">
        <v>792</v>
      </c>
      <c r="N958" s="794">
        <v>0.63</v>
      </c>
      <c r="O958" s="794">
        <v>0.56100000000000005</v>
      </c>
      <c r="P958" s="794"/>
      <c r="Q958" s="795">
        <v>3203.9780000000001</v>
      </c>
      <c r="R958" s="796"/>
      <c r="S958" s="797"/>
    </row>
    <row r="959" spans="1:19" s="161" customFormat="1">
      <c r="A959" s="280"/>
      <c r="B959" s="781"/>
      <c r="C959" s="775"/>
      <c r="D959" s="792"/>
      <c r="E959" s="793"/>
      <c r="F959" s="796" t="s">
        <v>193</v>
      </c>
      <c r="G959" s="798" t="s">
        <v>179</v>
      </c>
      <c r="H959" s="796" t="s">
        <v>179</v>
      </c>
      <c r="I959" s="798" t="s">
        <v>159</v>
      </c>
      <c r="J959" s="796" t="s">
        <v>155</v>
      </c>
      <c r="K959" s="798" t="s">
        <v>156</v>
      </c>
      <c r="L959" s="796" t="s">
        <v>756</v>
      </c>
      <c r="M959" s="798" t="s">
        <v>792</v>
      </c>
      <c r="N959" s="794">
        <v>0.63</v>
      </c>
      <c r="O959" s="794">
        <v>0.56100000000000005</v>
      </c>
      <c r="P959" s="794"/>
      <c r="Q959" s="795">
        <v>3111.2259999999997</v>
      </c>
      <c r="R959" s="796"/>
      <c r="S959" s="797"/>
    </row>
    <row r="960" spans="1:19" s="161" customFormat="1">
      <c r="A960" s="280"/>
      <c r="B960" s="781"/>
      <c r="C960" s="775"/>
      <c r="D960" s="792"/>
      <c r="E960" s="799" t="s">
        <v>793</v>
      </c>
      <c r="F960" s="800"/>
      <c r="G960" s="800"/>
      <c r="H960" s="800"/>
      <c r="I960" s="800"/>
      <c r="J960" s="800"/>
      <c r="K960" s="800"/>
      <c r="L960" s="800"/>
      <c r="M960" s="800"/>
      <c r="N960" s="801">
        <v>1.26</v>
      </c>
      <c r="O960" s="801">
        <v>1.1219999999999999</v>
      </c>
      <c r="P960" s="801">
        <v>0.93400000000000005</v>
      </c>
      <c r="Q960" s="802">
        <v>6315.2040000000006</v>
      </c>
      <c r="R960" s="800"/>
      <c r="S960" s="803"/>
    </row>
    <row r="961" spans="1:19" s="161" customFormat="1">
      <c r="A961" s="280"/>
      <c r="B961" s="781"/>
      <c r="C961" s="775"/>
      <c r="D961" s="792"/>
      <c r="E961" s="798" t="s">
        <v>794</v>
      </c>
      <c r="F961" s="796" t="s">
        <v>192</v>
      </c>
      <c r="G961" s="798" t="s">
        <v>179</v>
      </c>
      <c r="H961" s="796" t="s">
        <v>179</v>
      </c>
      <c r="I961" s="798" t="s">
        <v>159</v>
      </c>
      <c r="J961" s="796" t="s">
        <v>155</v>
      </c>
      <c r="K961" s="798" t="s">
        <v>156</v>
      </c>
      <c r="L961" s="796" t="s">
        <v>768</v>
      </c>
      <c r="M961" s="798" t="s">
        <v>795</v>
      </c>
      <c r="N961" s="794">
        <v>9.0000000000000024E-2</v>
      </c>
      <c r="O961" s="794">
        <v>5.6999999999999988E-2</v>
      </c>
      <c r="P961" s="794"/>
      <c r="Q961" s="795">
        <v>391.34</v>
      </c>
      <c r="R961" s="796"/>
      <c r="S961" s="797"/>
    </row>
    <row r="962" spans="1:19" s="161" customFormat="1">
      <c r="A962" s="280"/>
      <c r="B962" s="781"/>
      <c r="C962" s="775"/>
      <c r="D962" s="792"/>
      <c r="E962" s="793"/>
      <c r="F962" s="796" t="s">
        <v>193</v>
      </c>
      <c r="G962" s="798" t="s">
        <v>179</v>
      </c>
      <c r="H962" s="796" t="s">
        <v>179</v>
      </c>
      <c r="I962" s="798" t="s">
        <v>159</v>
      </c>
      <c r="J962" s="796" t="s">
        <v>155</v>
      </c>
      <c r="K962" s="798" t="s">
        <v>156</v>
      </c>
      <c r="L962" s="796" t="s">
        <v>768</v>
      </c>
      <c r="M962" s="798" t="s">
        <v>795</v>
      </c>
      <c r="N962" s="794">
        <v>9.0000000000000024E-2</v>
      </c>
      <c r="O962" s="794">
        <v>5.6999999999999988E-2</v>
      </c>
      <c r="P962" s="794"/>
      <c r="Q962" s="795">
        <v>485.62099999999998</v>
      </c>
      <c r="R962" s="796"/>
      <c r="S962" s="797"/>
    </row>
    <row r="963" spans="1:19" s="161" customFormat="1">
      <c r="A963" s="280"/>
      <c r="B963" s="781"/>
      <c r="C963" s="775"/>
      <c r="D963" s="792"/>
      <c r="E963" s="793"/>
      <c r="F963" s="796" t="s">
        <v>238</v>
      </c>
      <c r="G963" s="798" t="s">
        <v>179</v>
      </c>
      <c r="H963" s="796" t="s">
        <v>179</v>
      </c>
      <c r="I963" s="798" t="s">
        <v>159</v>
      </c>
      <c r="J963" s="796" t="s">
        <v>155</v>
      </c>
      <c r="K963" s="798" t="s">
        <v>156</v>
      </c>
      <c r="L963" s="796" t="s">
        <v>768</v>
      </c>
      <c r="M963" s="798" t="s">
        <v>795</v>
      </c>
      <c r="N963" s="794">
        <v>9.9999999999999992E-2</v>
      </c>
      <c r="O963" s="794">
        <v>9.8000000000000018E-2</v>
      </c>
      <c r="P963" s="794"/>
      <c r="Q963" s="795">
        <v>542.40300000000013</v>
      </c>
      <c r="R963" s="796"/>
      <c r="S963" s="797"/>
    </row>
    <row r="964" spans="1:19" s="161" customFormat="1">
      <c r="A964" s="280"/>
      <c r="B964" s="781"/>
      <c r="C964" s="775"/>
      <c r="D964" s="792"/>
      <c r="E964" s="799" t="s">
        <v>796</v>
      </c>
      <c r="F964" s="800"/>
      <c r="G964" s="800"/>
      <c r="H964" s="800"/>
      <c r="I964" s="800"/>
      <c r="J964" s="800"/>
      <c r="K964" s="800"/>
      <c r="L964" s="800"/>
      <c r="M964" s="800"/>
      <c r="N964" s="801">
        <v>0.28000000000000019</v>
      </c>
      <c r="O964" s="801">
        <v>0.21199999999999991</v>
      </c>
      <c r="P964" s="801">
        <v>0.26200000000000001</v>
      </c>
      <c r="Q964" s="802">
        <v>1419.3639999999998</v>
      </c>
      <c r="R964" s="800"/>
      <c r="S964" s="803"/>
    </row>
    <row r="965" spans="1:19" s="161" customFormat="1">
      <c r="A965" s="280"/>
      <c r="B965" s="781"/>
      <c r="C965" s="775"/>
      <c r="D965" s="792"/>
      <c r="E965" s="798" t="s">
        <v>797</v>
      </c>
      <c r="F965" s="796" t="s">
        <v>192</v>
      </c>
      <c r="G965" s="798" t="s">
        <v>179</v>
      </c>
      <c r="H965" s="796" t="s">
        <v>179</v>
      </c>
      <c r="I965" s="798" t="s">
        <v>159</v>
      </c>
      <c r="J965" s="796" t="s">
        <v>155</v>
      </c>
      <c r="K965" s="798" t="s">
        <v>156</v>
      </c>
      <c r="L965" s="796" t="s">
        <v>768</v>
      </c>
      <c r="M965" s="798" t="s">
        <v>798</v>
      </c>
      <c r="N965" s="794">
        <v>1.9199999999999997</v>
      </c>
      <c r="O965" s="794">
        <v>1.6750000000000005</v>
      </c>
      <c r="P965" s="794"/>
      <c r="Q965" s="795">
        <v>7525.1410000000005</v>
      </c>
      <c r="R965" s="796"/>
      <c r="S965" s="797"/>
    </row>
    <row r="966" spans="1:19" s="161" customFormat="1">
      <c r="A966" s="280"/>
      <c r="B966" s="781"/>
      <c r="C966" s="775"/>
      <c r="D966" s="792"/>
      <c r="E966" s="793"/>
      <c r="F966" s="796" t="s">
        <v>193</v>
      </c>
      <c r="G966" s="798" t="s">
        <v>179</v>
      </c>
      <c r="H966" s="796" t="s">
        <v>179</v>
      </c>
      <c r="I966" s="798" t="s">
        <v>159</v>
      </c>
      <c r="J966" s="796" t="s">
        <v>155</v>
      </c>
      <c r="K966" s="798" t="s">
        <v>156</v>
      </c>
      <c r="L966" s="796" t="s">
        <v>768</v>
      </c>
      <c r="M966" s="798" t="s">
        <v>798</v>
      </c>
      <c r="N966" s="794">
        <v>1.9199999999999997</v>
      </c>
      <c r="O966" s="794">
        <v>1.6750000000000005</v>
      </c>
      <c r="P966" s="794"/>
      <c r="Q966" s="795">
        <v>7121.3539999999994</v>
      </c>
      <c r="R966" s="796"/>
      <c r="S966" s="797"/>
    </row>
    <row r="967" spans="1:19" s="161" customFormat="1">
      <c r="A967" s="280"/>
      <c r="B967" s="781"/>
      <c r="C967" s="775"/>
      <c r="D967" s="792"/>
      <c r="E967" s="799" t="s">
        <v>799</v>
      </c>
      <c r="F967" s="800"/>
      <c r="G967" s="800"/>
      <c r="H967" s="800"/>
      <c r="I967" s="800"/>
      <c r="J967" s="800"/>
      <c r="K967" s="800"/>
      <c r="L967" s="800"/>
      <c r="M967" s="800"/>
      <c r="N967" s="801">
        <v>3.8400000000000012</v>
      </c>
      <c r="O967" s="801">
        <v>3.350000000000001</v>
      </c>
      <c r="P967" s="801">
        <v>2.919</v>
      </c>
      <c r="Q967" s="802">
        <v>14646.495000000003</v>
      </c>
      <c r="R967" s="800"/>
      <c r="S967" s="803"/>
    </row>
    <row r="968" spans="1:19" s="161" customFormat="1">
      <c r="A968" s="280"/>
      <c r="B968" s="781"/>
      <c r="C968" s="785"/>
      <c r="D968" s="796" t="s">
        <v>189</v>
      </c>
      <c r="E968" s="792"/>
      <c r="F968" s="792"/>
      <c r="G968" s="792"/>
      <c r="H968" s="792"/>
      <c r="I968" s="792"/>
      <c r="J968" s="792"/>
      <c r="K968" s="792"/>
      <c r="L968" s="792"/>
      <c r="M968" s="792"/>
      <c r="N968" s="794">
        <v>16.670000000000005</v>
      </c>
      <c r="O968" s="794">
        <v>15.423999999999944</v>
      </c>
      <c r="P968" s="794"/>
      <c r="Q968" s="795">
        <v>66913.109999999971</v>
      </c>
      <c r="R968" s="792"/>
      <c r="S968" s="797"/>
    </row>
    <row r="969" spans="1:19" s="161" customFormat="1">
      <c r="A969" s="280"/>
      <c r="B969" s="781"/>
      <c r="C969" s="786" t="s">
        <v>1925</v>
      </c>
      <c r="D969" s="800"/>
      <c r="E969" s="800"/>
      <c r="F969" s="800"/>
      <c r="G969" s="800"/>
      <c r="H969" s="800"/>
      <c r="I969" s="800"/>
      <c r="J969" s="800"/>
      <c r="K969" s="800"/>
      <c r="L969" s="800"/>
      <c r="M969" s="800"/>
      <c r="N969" s="801">
        <v>19.420000000000019</v>
      </c>
      <c r="O969" s="801">
        <v>17.823999999999995</v>
      </c>
      <c r="P969" s="801"/>
      <c r="Q969" s="802">
        <v>66913.109999999971</v>
      </c>
      <c r="R969" s="800"/>
      <c r="S969" s="803"/>
    </row>
    <row r="970" spans="1:19" s="161" customFormat="1">
      <c r="A970" s="280"/>
      <c r="B970" s="781"/>
      <c r="C970" s="776" t="s">
        <v>1958</v>
      </c>
      <c r="D970" s="796" t="s">
        <v>177</v>
      </c>
      <c r="E970" s="798" t="s">
        <v>813</v>
      </c>
      <c r="F970" s="796" t="s">
        <v>225</v>
      </c>
      <c r="G970" s="798" t="s">
        <v>179</v>
      </c>
      <c r="H970" s="796" t="s">
        <v>179</v>
      </c>
      <c r="I970" s="798" t="s">
        <v>159</v>
      </c>
      <c r="J970" s="796" t="s">
        <v>155</v>
      </c>
      <c r="K970" s="798" t="s">
        <v>160</v>
      </c>
      <c r="L970" s="796" t="s">
        <v>770</v>
      </c>
      <c r="M970" s="798" t="s">
        <v>814</v>
      </c>
      <c r="N970" s="794">
        <v>0.3</v>
      </c>
      <c r="O970" s="794">
        <v>0.25</v>
      </c>
      <c r="P970" s="794"/>
      <c r="Q970" s="795">
        <v>1648.453</v>
      </c>
      <c r="R970" s="796"/>
      <c r="S970" s="797"/>
    </row>
    <row r="971" spans="1:19" s="161" customFormat="1">
      <c r="A971" s="280"/>
      <c r="B971" s="781"/>
      <c r="C971" s="775"/>
      <c r="D971" s="792"/>
      <c r="E971" s="793"/>
      <c r="F971" s="796" t="s">
        <v>228</v>
      </c>
      <c r="G971" s="798" t="s">
        <v>179</v>
      </c>
      <c r="H971" s="796" t="s">
        <v>179</v>
      </c>
      <c r="I971" s="798" t="s">
        <v>159</v>
      </c>
      <c r="J971" s="796" t="s">
        <v>155</v>
      </c>
      <c r="K971" s="798" t="s">
        <v>156</v>
      </c>
      <c r="L971" s="796" t="s">
        <v>770</v>
      </c>
      <c r="M971" s="798" t="s">
        <v>814</v>
      </c>
      <c r="N971" s="794">
        <v>0.3</v>
      </c>
      <c r="O971" s="794">
        <v>0.25799999999999995</v>
      </c>
      <c r="P971" s="794"/>
      <c r="Q971" s="795">
        <v>1155.2639999999999</v>
      </c>
      <c r="R971" s="796"/>
      <c r="S971" s="797"/>
    </row>
    <row r="972" spans="1:19" s="161" customFormat="1">
      <c r="A972" s="280"/>
      <c r="B972" s="781"/>
      <c r="C972" s="775"/>
      <c r="D972" s="792"/>
      <c r="E972" s="799" t="s">
        <v>815</v>
      </c>
      <c r="F972" s="800"/>
      <c r="G972" s="800"/>
      <c r="H972" s="800"/>
      <c r="I972" s="800"/>
      <c r="J972" s="800"/>
      <c r="K972" s="800"/>
      <c r="L972" s="800"/>
      <c r="M972" s="800"/>
      <c r="N972" s="801">
        <v>0.6000000000000002</v>
      </c>
      <c r="O972" s="801">
        <v>0.50800000000000023</v>
      </c>
      <c r="P972" s="801">
        <v>0.58199999999999996</v>
      </c>
      <c r="Q972" s="802">
        <v>2803.7170000000001</v>
      </c>
      <c r="R972" s="800"/>
      <c r="S972" s="803"/>
    </row>
    <row r="973" spans="1:19" s="161" customFormat="1">
      <c r="A973" s="280"/>
      <c r="B973" s="781"/>
      <c r="C973" s="785"/>
      <c r="D973" s="796" t="s">
        <v>189</v>
      </c>
      <c r="E973" s="792"/>
      <c r="F973" s="792"/>
      <c r="G973" s="792"/>
      <c r="H973" s="792"/>
      <c r="I973" s="792"/>
      <c r="J973" s="792"/>
      <c r="K973" s="792"/>
      <c r="L973" s="792"/>
      <c r="M973" s="792"/>
      <c r="N973" s="794">
        <v>0.6000000000000002</v>
      </c>
      <c r="O973" s="794">
        <v>0.50800000000000023</v>
      </c>
      <c r="P973" s="794"/>
      <c r="Q973" s="795">
        <v>2803.7170000000001</v>
      </c>
      <c r="R973" s="792"/>
      <c r="S973" s="797"/>
    </row>
    <row r="974" spans="1:19" s="161" customFormat="1">
      <c r="A974" s="280"/>
      <c r="B974" s="781"/>
      <c r="C974" s="786" t="s">
        <v>1959</v>
      </c>
      <c r="D974" s="800"/>
      <c r="E974" s="800"/>
      <c r="F974" s="800"/>
      <c r="G974" s="800"/>
      <c r="H974" s="800"/>
      <c r="I974" s="800"/>
      <c r="J974" s="800"/>
      <c r="K974" s="800"/>
      <c r="L974" s="800"/>
      <c r="M974" s="800"/>
      <c r="N974" s="801">
        <v>0.6000000000000002</v>
      </c>
      <c r="O974" s="801">
        <v>0.50800000000000023</v>
      </c>
      <c r="P974" s="801"/>
      <c r="Q974" s="802">
        <v>2803.7170000000001</v>
      </c>
      <c r="R974" s="800"/>
      <c r="S974" s="803"/>
    </row>
    <row r="975" spans="1:19" s="161" customFormat="1">
      <c r="A975" s="280"/>
      <c r="B975" s="781"/>
      <c r="C975" s="776" t="s">
        <v>1960</v>
      </c>
      <c r="D975" s="796" t="s">
        <v>150</v>
      </c>
      <c r="E975" s="798" t="s">
        <v>838</v>
      </c>
      <c r="F975" s="796"/>
      <c r="G975" s="798" t="s">
        <v>153</v>
      </c>
      <c r="H975" s="796" t="s">
        <v>153</v>
      </c>
      <c r="I975" s="798" t="s">
        <v>154</v>
      </c>
      <c r="J975" s="796" t="s">
        <v>155</v>
      </c>
      <c r="K975" s="798" t="s">
        <v>156</v>
      </c>
      <c r="L975" s="796" t="s">
        <v>682</v>
      </c>
      <c r="M975" s="798" t="s">
        <v>839</v>
      </c>
      <c r="N975" s="794">
        <v>3.4249999999999989</v>
      </c>
      <c r="O975" s="794">
        <v>2.2000000000000002</v>
      </c>
      <c r="P975" s="794"/>
      <c r="Q975" s="795">
        <v>0</v>
      </c>
      <c r="R975" s="796"/>
      <c r="S975" s="797"/>
    </row>
    <row r="976" spans="1:19" s="161" customFormat="1">
      <c r="A976" s="280"/>
      <c r="B976" s="781"/>
      <c r="C976" s="775"/>
      <c r="D976" s="792"/>
      <c r="E976" s="793"/>
      <c r="F976" s="792"/>
      <c r="G976" s="793"/>
      <c r="H976" s="792"/>
      <c r="I976" s="793"/>
      <c r="J976" s="792"/>
      <c r="K976" s="793"/>
      <c r="L976" s="792"/>
      <c r="M976" s="793"/>
      <c r="N976" s="794"/>
      <c r="O976" s="794"/>
      <c r="P976" s="794"/>
      <c r="Q976" s="795"/>
      <c r="R976" s="796" t="s">
        <v>161</v>
      </c>
      <c r="S976" s="797">
        <v>0</v>
      </c>
    </row>
    <row r="977" spans="1:19" s="161" customFormat="1">
      <c r="A977" s="280"/>
      <c r="B977" s="781"/>
      <c r="C977" s="775"/>
      <c r="D977" s="792"/>
      <c r="E977" s="799" t="s">
        <v>840</v>
      </c>
      <c r="F977" s="800"/>
      <c r="G977" s="800"/>
      <c r="H977" s="800"/>
      <c r="I977" s="800"/>
      <c r="J977" s="800"/>
      <c r="K977" s="800"/>
      <c r="L977" s="800"/>
      <c r="M977" s="800"/>
      <c r="N977" s="801">
        <v>3.4249999999999989</v>
      </c>
      <c r="O977" s="801">
        <v>2.2000000000000002</v>
      </c>
      <c r="P977" s="801">
        <v>0</v>
      </c>
      <c r="Q977" s="802">
        <v>0</v>
      </c>
      <c r="R977" s="800"/>
      <c r="S977" s="803"/>
    </row>
    <row r="978" spans="1:19" s="161" customFormat="1">
      <c r="A978" s="280"/>
      <c r="B978" s="781"/>
      <c r="C978" s="775"/>
      <c r="D978" s="792"/>
      <c r="E978" s="798" t="s">
        <v>1961</v>
      </c>
      <c r="F978" s="796"/>
      <c r="G978" s="798" t="s">
        <v>153</v>
      </c>
      <c r="H978" s="796" t="s">
        <v>153</v>
      </c>
      <c r="I978" s="798" t="s">
        <v>154</v>
      </c>
      <c r="J978" s="796" t="s">
        <v>155</v>
      </c>
      <c r="K978" s="798" t="s">
        <v>156</v>
      </c>
      <c r="L978" s="796" t="s">
        <v>682</v>
      </c>
      <c r="M978" s="798" t="s">
        <v>682</v>
      </c>
      <c r="N978" s="794">
        <v>3.6499999999999977</v>
      </c>
      <c r="O978" s="794">
        <v>2.4000000000000008</v>
      </c>
      <c r="P978" s="794"/>
      <c r="Q978" s="795">
        <v>0</v>
      </c>
      <c r="R978" s="796"/>
      <c r="S978" s="797"/>
    </row>
    <row r="979" spans="1:19" s="161" customFormat="1">
      <c r="A979" s="280"/>
      <c r="B979" s="781"/>
      <c r="C979" s="775"/>
      <c r="D979" s="792"/>
      <c r="E979" s="793"/>
      <c r="F979" s="792"/>
      <c r="G979" s="793"/>
      <c r="H979" s="792"/>
      <c r="I979" s="793"/>
      <c r="J979" s="792"/>
      <c r="K979" s="793"/>
      <c r="L979" s="792"/>
      <c r="M979" s="793"/>
      <c r="N979" s="794"/>
      <c r="O979" s="794"/>
      <c r="P979" s="794"/>
      <c r="Q979" s="795"/>
      <c r="R979" s="796" t="s">
        <v>161</v>
      </c>
      <c r="S979" s="797">
        <v>0</v>
      </c>
    </row>
    <row r="980" spans="1:19" s="161" customFormat="1">
      <c r="A980" s="280"/>
      <c r="B980" s="781"/>
      <c r="C980" s="775"/>
      <c r="D980" s="792"/>
      <c r="E980" s="799" t="s">
        <v>1962</v>
      </c>
      <c r="F980" s="800"/>
      <c r="G980" s="800"/>
      <c r="H980" s="800"/>
      <c r="I980" s="800"/>
      <c r="J980" s="800"/>
      <c r="K980" s="800"/>
      <c r="L980" s="800"/>
      <c r="M980" s="800"/>
      <c r="N980" s="801">
        <v>3.6499999999999977</v>
      </c>
      <c r="O980" s="801">
        <v>2.4000000000000008</v>
      </c>
      <c r="P980" s="801">
        <v>0</v>
      </c>
      <c r="Q980" s="802">
        <v>0</v>
      </c>
      <c r="R980" s="800"/>
      <c r="S980" s="803"/>
    </row>
    <row r="981" spans="1:19" s="161" customFormat="1">
      <c r="A981" s="280"/>
      <c r="B981" s="781"/>
      <c r="C981" s="775"/>
      <c r="D981" s="792"/>
      <c r="E981" s="798" t="s">
        <v>1963</v>
      </c>
      <c r="F981" s="796"/>
      <c r="G981" s="798" t="s">
        <v>153</v>
      </c>
      <c r="H981" s="796" t="s">
        <v>153</v>
      </c>
      <c r="I981" s="798" t="s">
        <v>154</v>
      </c>
      <c r="J981" s="796" t="s">
        <v>155</v>
      </c>
      <c r="K981" s="798" t="s">
        <v>156</v>
      </c>
      <c r="L981" s="796" t="s">
        <v>682</v>
      </c>
      <c r="M981" s="798" t="s">
        <v>682</v>
      </c>
      <c r="N981" s="794">
        <v>1.5999999999999999</v>
      </c>
      <c r="O981" s="794">
        <v>1</v>
      </c>
      <c r="P981" s="794"/>
      <c r="Q981" s="795">
        <v>0</v>
      </c>
      <c r="R981" s="796"/>
      <c r="S981" s="797"/>
    </row>
    <row r="982" spans="1:19" s="161" customFormat="1">
      <c r="A982" s="280"/>
      <c r="B982" s="781"/>
      <c r="C982" s="775"/>
      <c r="D982" s="792"/>
      <c r="E982" s="793"/>
      <c r="F982" s="792"/>
      <c r="G982" s="793"/>
      <c r="H982" s="792"/>
      <c r="I982" s="793"/>
      <c r="J982" s="792"/>
      <c r="K982" s="793"/>
      <c r="L982" s="792"/>
      <c r="M982" s="793"/>
      <c r="N982" s="794"/>
      <c r="O982" s="794"/>
      <c r="P982" s="794"/>
      <c r="Q982" s="795"/>
      <c r="R982" s="796" t="s">
        <v>161</v>
      </c>
      <c r="S982" s="797">
        <v>0</v>
      </c>
    </row>
    <row r="983" spans="1:19" s="161" customFormat="1">
      <c r="A983" s="280"/>
      <c r="B983" s="781"/>
      <c r="C983" s="775"/>
      <c r="D983" s="792"/>
      <c r="E983" s="799" t="s">
        <v>1964</v>
      </c>
      <c r="F983" s="800"/>
      <c r="G983" s="800"/>
      <c r="H983" s="800"/>
      <c r="I983" s="800"/>
      <c r="J983" s="800"/>
      <c r="K983" s="800"/>
      <c r="L983" s="800"/>
      <c r="M983" s="800"/>
      <c r="N983" s="801">
        <v>1.5999999999999999</v>
      </c>
      <c r="O983" s="801">
        <v>1</v>
      </c>
      <c r="P983" s="801">
        <v>0</v>
      </c>
      <c r="Q983" s="802">
        <v>0</v>
      </c>
      <c r="R983" s="800"/>
      <c r="S983" s="803"/>
    </row>
    <row r="984" spans="1:19" s="161" customFormat="1">
      <c r="A984" s="280"/>
      <c r="B984" s="781"/>
      <c r="C984" s="775"/>
      <c r="D984" s="792"/>
      <c r="E984" s="798" t="s">
        <v>1965</v>
      </c>
      <c r="F984" s="796"/>
      <c r="G984" s="798" t="s">
        <v>153</v>
      </c>
      <c r="H984" s="796" t="s">
        <v>153</v>
      </c>
      <c r="I984" s="798" t="s">
        <v>154</v>
      </c>
      <c r="J984" s="796" t="s">
        <v>155</v>
      </c>
      <c r="K984" s="798" t="s">
        <v>156</v>
      </c>
      <c r="L984" s="796" t="s">
        <v>682</v>
      </c>
      <c r="M984" s="798" t="s">
        <v>986</v>
      </c>
      <c r="N984" s="794">
        <v>1.825</v>
      </c>
      <c r="O984" s="794">
        <v>1.2</v>
      </c>
      <c r="P984" s="794"/>
      <c r="Q984" s="795">
        <v>0</v>
      </c>
      <c r="R984" s="796"/>
      <c r="S984" s="797"/>
    </row>
    <row r="985" spans="1:19" s="161" customFormat="1">
      <c r="A985" s="280"/>
      <c r="B985" s="781"/>
      <c r="C985" s="775"/>
      <c r="D985" s="792"/>
      <c r="E985" s="793"/>
      <c r="F985" s="792"/>
      <c r="G985" s="793"/>
      <c r="H985" s="792"/>
      <c r="I985" s="793"/>
      <c r="J985" s="792"/>
      <c r="K985" s="793"/>
      <c r="L985" s="792"/>
      <c r="M985" s="793"/>
      <c r="N985" s="794"/>
      <c r="O985" s="794"/>
      <c r="P985" s="794"/>
      <c r="Q985" s="795"/>
      <c r="R985" s="796" t="s">
        <v>161</v>
      </c>
      <c r="S985" s="797">
        <v>0</v>
      </c>
    </row>
    <row r="986" spans="1:19" s="161" customFormat="1">
      <c r="A986" s="280"/>
      <c r="B986" s="781"/>
      <c r="C986" s="775"/>
      <c r="D986" s="792"/>
      <c r="E986" s="799" t="s">
        <v>1966</v>
      </c>
      <c r="F986" s="800"/>
      <c r="G986" s="800"/>
      <c r="H986" s="800"/>
      <c r="I986" s="800"/>
      <c r="J986" s="800"/>
      <c r="K986" s="800"/>
      <c r="L986" s="800"/>
      <c r="M986" s="800"/>
      <c r="N986" s="801">
        <v>1.825</v>
      </c>
      <c r="O986" s="801">
        <v>1.2</v>
      </c>
      <c r="P986" s="801">
        <v>0</v>
      </c>
      <c r="Q986" s="802">
        <v>0</v>
      </c>
      <c r="R986" s="800"/>
      <c r="S986" s="803"/>
    </row>
    <row r="987" spans="1:19" s="161" customFormat="1">
      <c r="A987" s="280"/>
      <c r="B987" s="781"/>
      <c r="C987" s="775"/>
      <c r="D987" s="792"/>
      <c r="E987" s="798" t="s">
        <v>1967</v>
      </c>
      <c r="F987" s="796"/>
      <c r="G987" s="798" t="s">
        <v>153</v>
      </c>
      <c r="H987" s="796" t="s">
        <v>153</v>
      </c>
      <c r="I987" s="798" t="s">
        <v>154</v>
      </c>
      <c r="J987" s="796" t="s">
        <v>155</v>
      </c>
      <c r="K987" s="798" t="s">
        <v>156</v>
      </c>
      <c r="L987" s="796" t="s">
        <v>682</v>
      </c>
      <c r="M987" s="798" t="s">
        <v>682</v>
      </c>
      <c r="N987" s="794">
        <v>1.825</v>
      </c>
      <c r="O987" s="794">
        <v>1.2</v>
      </c>
      <c r="P987" s="794"/>
      <c r="Q987" s="795">
        <v>0</v>
      </c>
      <c r="R987" s="796"/>
      <c r="S987" s="797"/>
    </row>
    <row r="988" spans="1:19" s="161" customFormat="1">
      <c r="A988" s="280"/>
      <c r="B988" s="781"/>
      <c r="C988" s="775"/>
      <c r="D988" s="792"/>
      <c r="E988" s="793"/>
      <c r="F988" s="792"/>
      <c r="G988" s="793"/>
      <c r="H988" s="792"/>
      <c r="I988" s="793"/>
      <c r="J988" s="792"/>
      <c r="K988" s="793"/>
      <c r="L988" s="792"/>
      <c r="M988" s="793"/>
      <c r="N988" s="794"/>
      <c r="O988" s="794"/>
      <c r="P988" s="794"/>
      <c r="Q988" s="795"/>
      <c r="R988" s="796" t="s">
        <v>161</v>
      </c>
      <c r="S988" s="797">
        <v>0</v>
      </c>
    </row>
    <row r="989" spans="1:19" s="161" customFormat="1">
      <c r="A989" s="280"/>
      <c r="B989" s="781"/>
      <c r="C989" s="775"/>
      <c r="D989" s="792"/>
      <c r="E989" s="799" t="s">
        <v>1968</v>
      </c>
      <c r="F989" s="800"/>
      <c r="G989" s="800"/>
      <c r="H989" s="800"/>
      <c r="I989" s="800"/>
      <c r="J989" s="800"/>
      <c r="K989" s="800"/>
      <c r="L989" s="800"/>
      <c r="M989" s="800"/>
      <c r="N989" s="801">
        <v>1.825</v>
      </c>
      <c r="O989" s="801">
        <v>1.2</v>
      </c>
      <c r="P989" s="801">
        <v>0</v>
      </c>
      <c r="Q989" s="802">
        <v>0</v>
      </c>
      <c r="R989" s="800"/>
      <c r="S989" s="803"/>
    </row>
    <row r="990" spans="1:19" s="161" customFormat="1">
      <c r="A990" s="280"/>
      <c r="B990" s="781"/>
      <c r="C990" s="785"/>
      <c r="D990" s="796" t="s">
        <v>176</v>
      </c>
      <c r="E990" s="792"/>
      <c r="F990" s="792"/>
      <c r="G990" s="792"/>
      <c r="H990" s="792"/>
      <c r="I990" s="792"/>
      <c r="J990" s="792"/>
      <c r="K990" s="792"/>
      <c r="L990" s="792"/>
      <c r="M990" s="792"/>
      <c r="N990" s="794">
        <v>12.325000000000008</v>
      </c>
      <c r="O990" s="794">
        <v>7.9999999999999876</v>
      </c>
      <c r="P990" s="794"/>
      <c r="Q990" s="795">
        <v>0</v>
      </c>
      <c r="R990" s="792"/>
      <c r="S990" s="797"/>
    </row>
    <row r="991" spans="1:19" s="161" customFormat="1">
      <c r="A991" s="280"/>
      <c r="B991" s="781"/>
      <c r="C991" s="786" t="s">
        <v>1969</v>
      </c>
      <c r="D991" s="800"/>
      <c r="E991" s="800"/>
      <c r="F991" s="800"/>
      <c r="G991" s="800"/>
      <c r="H991" s="800"/>
      <c r="I991" s="800"/>
      <c r="J991" s="800"/>
      <c r="K991" s="800"/>
      <c r="L991" s="800"/>
      <c r="M991" s="800"/>
      <c r="N991" s="801">
        <v>12.325000000000008</v>
      </c>
      <c r="O991" s="801">
        <v>7.9999999999999876</v>
      </c>
      <c r="P991" s="801"/>
      <c r="Q991" s="802">
        <v>0</v>
      </c>
      <c r="R991" s="800"/>
      <c r="S991" s="803"/>
    </row>
    <row r="992" spans="1:19" s="161" customFormat="1">
      <c r="A992" s="280"/>
      <c r="B992" s="781"/>
      <c r="C992" s="776" t="s">
        <v>2123</v>
      </c>
      <c r="D992" s="796" t="s">
        <v>177</v>
      </c>
      <c r="E992" s="798" t="s">
        <v>2124</v>
      </c>
      <c r="F992" s="796" t="s">
        <v>2125</v>
      </c>
      <c r="G992" s="798" t="s">
        <v>179</v>
      </c>
      <c r="H992" s="796" t="s">
        <v>179</v>
      </c>
      <c r="I992" s="798" t="s">
        <v>159</v>
      </c>
      <c r="J992" s="796" t="s">
        <v>223</v>
      </c>
      <c r="K992" s="798" t="s">
        <v>156</v>
      </c>
      <c r="L992" s="796" t="s">
        <v>756</v>
      </c>
      <c r="M992" s="798" t="s">
        <v>2126</v>
      </c>
      <c r="N992" s="794">
        <v>19.989999999999995</v>
      </c>
      <c r="O992" s="794">
        <v>19.949000000000002</v>
      </c>
      <c r="P992" s="794"/>
      <c r="Q992" s="795">
        <v>134056.78949999998</v>
      </c>
      <c r="R992" s="796"/>
      <c r="S992" s="797"/>
    </row>
    <row r="993" spans="1:254" s="161" customFormat="1">
      <c r="A993" s="280"/>
      <c r="B993" s="781"/>
      <c r="C993" s="775"/>
      <c r="D993" s="792"/>
      <c r="E993" s="799" t="s">
        <v>2127</v>
      </c>
      <c r="F993" s="800"/>
      <c r="G993" s="800"/>
      <c r="H993" s="800"/>
      <c r="I993" s="800"/>
      <c r="J993" s="800"/>
      <c r="K993" s="800"/>
      <c r="L993" s="800"/>
      <c r="M993" s="800"/>
      <c r="N993" s="801">
        <v>19.989999999999995</v>
      </c>
      <c r="O993" s="801">
        <v>19.949000000000002</v>
      </c>
      <c r="P993" s="801">
        <v>20.7</v>
      </c>
      <c r="Q993" s="802">
        <v>134056.78949999998</v>
      </c>
      <c r="R993" s="800"/>
      <c r="S993" s="803"/>
    </row>
    <row r="994" spans="1:254" s="161" customFormat="1">
      <c r="A994" s="280"/>
      <c r="B994" s="781"/>
      <c r="C994" s="785"/>
      <c r="D994" s="796" t="s">
        <v>189</v>
      </c>
      <c r="E994" s="792"/>
      <c r="F994" s="792"/>
      <c r="G994" s="792"/>
      <c r="H994" s="792"/>
      <c r="I994" s="792"/>
      <c r="J994" s="792"/>
      <c r="K994" s="792"/>
      <c r="L994" s="792"/>
      <c r="M994" s="792"/>
      <c r="N994" s="794">
        <v>19.989999999999995</v>
      </c>
      <c r="O994" s="794">
        <v>19.949000000000002</v>
      </c>
      <c r="P994" s="794"/>
      <c r="Q994" s="795">
        <v>134056.78949999998</v>
      </c>
      <c r="R994" s="792"/>
      <c r="S994" s="797"/>
    </row>
    <row r="995" spans="1:254" s="161" customFormat="1">
      <c r="A995" s="280"/>
      <c r="B995" s="781"/>
      <c r="C995" s="786" t="s">
        <v>2128</v>
      </c>
      <c r="D995" s="800"/>
      <c r="E995" s="800"/>
      <c r="F995" s="800"/>
      <c r="G995" s="800"/>
      <c r="H995" s="800"/>
      <c r="I995" s="800"/>
      <c r="J995" s="800"/>
      <c r="K995" s="800"/>
      <c r="L995" s="800"/>
      <c r="M995" s="800"/>
      <c r="N995" s="801">
        <v>19.989999999999995</v>
      </c>
      <c r="O995" s="801">
        <v>19.949000000000002</v>
      </c>
      <c r="P995" s="801"/>
      <c r="Q995" s="802">
        <v>134056.78949999998</v>
      </c>
      <c r="R995" s="800"/>
      <c r="S995" s="803"/>
    </row>
    <row r="996" spans="1:254" s="161" customFormat="1">
      <c r="A996" s="280"/>
      <c r="B996" s="781"/>
      <c r="C996" s="776" t="s">
        <v>2129</v>
      </c>
      <c r="D996" s="796" t="s">
        <v>150</v>
      </c>
      <c r="E996" s="798" t="s">
        <v>760</v>
      </c>
      <c r="F996" s="796"/>
      <c r="G996" s="798" t="s">
        <v>153</v>
      </c>
      <c r="H996" s="796" t="s">
        <v>153</v>
      </c>
      <c r="I996" s="798" t="s">
        <v>154</v>
      </c>
      <c r="J996" s="796" t="s">
        <v>155</v>
      </c>
      <c r="K996" s="798" t="s">
        <v>156</v>
      </c>
      <c r="L996" s="796" t="s">
        <v>682</v>
      </c>
      <c r="M996" s="798" t="s">
        <v>761</v>
      </c>
      <c r="N996" s="794">
        <v>12</v>
      </c>
      <c r="O996" s="794">
        <v>8</v>
      </c>
      <c r="P996" s="794"/>
      <c r="Q996" s="795">
        <v>6.9969999999999999</v>
      </c>
      <c r="R996" s="796"/>
      <c r="S996" s="797"/>
    </row>
    <row r="997" spans="1:254" s="161" customFormat="1">
      <c r="A997" s="280"/>
      <c r="B997" s="781"/>
      <c r="C997" s="775"/>
      <c r="D997" s="792"/>
      <c r="E997" s="793"/>
      <c r="F997" s="792"/>
      <c r="G997" s="793"/>
      <c r="H997" s="792"/>
      <c r="I997" s="793"/>
      <c r="J997" s="792"/>
      <c r="K997" s="793"/>
      <c r="L997" s="792"/>
      <c r="M997" s="793"/>
      <c r="N997" s="794"/>
      <c r="O997" s="794"/>
      <c r="P997" s="794"/>
      <c r="Q997" s="795"/>
      <c r="R997" s="796" t="s">
        <v>161</v>
      </c>
      <c r="S997" s="797">
        <v>639</v>
      </c>
    </row>
    <row r="998" spans="1:254" s="161" customFormat="1">
      <c r="A998" s="280"/>
      <c r="B998" s="781"/>
      <c r="C998" s="775"/>
      <c r="D998" s="792"/>
      <c r="E998" s="799" t="s">
        <v>762</v>
      </c>
      <c r="F998" s="800"/>
      <c r="G998" s="800"/>
      <c r="H998" s="800"/>
      <c r="I998" s="800"/>
      <c r="J998" s="800"/>
      <c r="K998" s="800"/>
      <c r="L998" s="800"/>
      <c r="M998" s="800"/>
      <c r="N998" s="801">
        <v>12</v>
      </c>
      <c r="O998" s="801">
        <v>8</v>
      </c>
      <c r="P998" s="801">
        <v>1.5</v>
      </c>
      <c r="Q998" s="802">
        <v>6.9969999999999999</v>
      </c>
      <c r="R998" s="800"/>
      <c r="S998" s="803"/>
    </row>
    <row r="999" spans="1:254" s="161" customFormat="1">
      <c r="A999" s="280"/>
      <c r="B999" s="781"/>
      <c r="C999" s="775"/>
      <c r="D999" s="796" t="s">
        <v>176</v>
      </c>
      <c r="E999" s="792"/>
      <c r="F999" s="792"/>
      <c r="G999" s="792"/>
      <c r="H999" s="792"/>
      <c r="I999" s="792"/>
      <c r="J999" s="792"/>
      <c r="K999" s="792"/>
      <c r="L999" s="792"/>
      <c r="M999" s="792"/>
      <c r="N999" s="794">
        <v>12</v>
      </c>
      <c r="O999" s="794">
        <v>8</v>
      </c>
      <c r="P999" s="794"/>
      <c r="Q999" s="795">
        <v>6.9969999999999999</v>
      </c>
      <c r="R999" s="792"/>
      <c r="S999" s="797"/>
    </row>
    <row r="1000" spans="1:254" s="161" customFormat="1">
      <c r="A1000" s="280"/>
      <c r="B1000" s="781"/>
      <c r="C1000" s="775"/>
      <c r="D1000" s="796" t="s">
        <v>177</v>
      </c>
      <c r="E1000" s="798" t="s">
        <v>763</v>
      </c>
      <c r="F1000" s="796"/>
      <c r="G1000" s="798" t="s">
        <v>179</v>
      </c>
      <c r="H1000" s="796" t="s">
        <v>179</v>
      </c>
      <c r="I1000" s="798" t="s">
        <v>154</v>
      </c>
      <c r="J1000" s="796" t="s">
        <v>155</v>
      </c>
      <c r="K1000" s="798" t="s">
        <v>156</v>
      </c>
      <c r="L1000" s="796" t="s">
        <v>756</v>
      </c>
      <c r="M1000" s="798" t="s">
        <v>764</v>
      </c>
      <c r="N1000" s="794">
        <v>11.500000000000002</v>
      </c>
      <c r="O1000" s="794">
        <v>11.500000000000002</v>
      </c>
      <c r="P1000" s="794"/>
      <c r="Q1000" s="795">
        <v>63705.054000000004</v>
      </c>
      <c r="R1000" s="796"/>
      <c r="S1000" s="797"/>
    </row>
    <row r="1001" spans="1:254" s="161" customFormat="1">
      <c r="A1001" s="280"/>
      <c r="B1001" s="781"/>
      <c r="C1001" s="775"/>
      <c r="D1001" s="792"/>
      <c r="E1001" s="799" t="s">
        <v>765</v>
      </c>
      <c r="F1001" s="800"/>
      <c r="G1001" s="800"/>
      <c r="H1001" s="800"/>
      <c r="I1001" s="800"/>
      <c r="J1001" s="800"/>
      <c r="K1001" s="800"/>
      <c r="L1001" s="800"/>
      <c r="M1001" s="800"/>
      <c r="N1001" s="801">
        <v>11.500000000000002</v>
      </c>
      <c r="O1001" s="801">
        <v>11.500000000000002</v>
      </c>
      <c r="P1001" s="801">
        <v>11.55</v>
      </c>
      <c r="Q1001" s="802">
        <v>63705.054000000004</v>
      </c>
      <c r="R1001" s="800"/>
      <c r="S1001" s="803"/>
    </row>
    <row r="1002" spans="1:254" s="161" customFormat="1">
      <c r="A1002" s="280"/>
      <c r="B1002" s="781"/>
      <c r="C1002" s="785"/>
      <c r="D1002" s="796" t="s">
        <v>189</v>
      </c>
      <c r="E1002" s="792"/>
      <c r="F1002" s="792"/>
      <c r="G1002" s="792"/>
      <c r="H1002" s="792"/>
      <c r="I1002" s="792"/>
      <c r="J1002" s="792"/>
      <c r="K1002" s="792"/>
      <c r="L1002" s="792"/>
      <c r="M1002" s="792"/>
      <c r="N1002" s="794">
        <v>11.500000000000002</v>
      </c>
      <c r="O1002" s="794">
        <v>11.500000000000002</v>
      </c>
      <c r="P1002" s="794"/>
      <c r="Q1002" s="795">
        <v>63705.054000000004</v>
      </c>
      <c r="R1002" s="792"/>
      <c r="S1002" s="797"/>
    </row>
    <row r="1003" spans="1:254" s="161" customFormat="1">
      <c r="A1003" s="280"/>
      <c r="B1003" s="782"/>
      <c r="C1003" s="786" t="s">
        <v>2130</v>
      </c>
      <c r="D1003" s="800"/>
      <c r="E1003" s="800"/>
      <c r="F1003" s="800"/>
      <c r="G1003" s="800"/>
      <c r="H1003" s="800"/>
      <c r="I1003" s="800"/>
      <c r="J1003" s="800"/>
      <c r="K1003" s="800"/>
      <c r="L1003" s="800"/>
      <c r="M1003" s="800"/>
      <c r="N1003" s="801">
        <v>23.499999999999993</v>
      </c>
      <c r="O1003" s="801">
        <v>19.5</v>
      </c>
      <c r="P1003" s="801"/>
      <c r="Q1003" s="802">
        <v>63712.051000000007</v>
      </c>
      <c r="R1003" s="800"/>
      <c r="S1003" s="803"/>
    </row>
    <row r="1004" spans="1:254" s="161" customFormat="1">
      <c r="A1004" s="280"/>
      <c r="B1004" s="784" t="s">
        <v>841</v>
      </c>
      <c r="C1004" s="779"/>
      <c r="D1004" s="804"/>
      <c r="E1004" s="804"/>
      <c r="F1004" s="804"/>
      <c r="G1004" s="804"/>
      <c r="H1004" s="804"/>
      <c r="I1004" s="804"/>
      <c r="J1004" s="804"/>
      <c r="K1004" s="804"/>
      <c r="L1004" s="804"/>
      <c r="M1004" s="804"/>
      <c r="N1004" s="805">
        <v>540.26499999999885</v>
      </c>
      <c r="O1004" s="805">
        <v>537.58100000000093</v>
      </c>
      <c r="P1004" s="805"/>
      <c r="Q1004" s="806">
        <v>3211931.0614999961</v>
      </c>
      <c r="R1004" s="804"/>
      <c r="S1004" s="807"/>
    </row>
    <row r="1005" spans="1:254" s="161" customFormat="1">
      <c r="A1005" s="280"/>
      <c r="B1005" s="783" t="s">
        <v>10</v>
      </c>
      <c r="C1005" s="776" t="s">
        <v>845</v>
      </c>
      <c r="D1005" s="796" t="s">
        <v>150</v>
      </c>
      <c r="E1005" s="798" t="s">
        <v>1867</v>
      </c>
      <c r="F1005" s="796"/>
      <c r="G1005" s="798" t="s">
        <v>354</v>
      </c>
      <c r="H1005" s="796" t="s">
        <v>354</v>
      </c>
      <c r="I1005" s="798" t="s">
        <v>159</v>
      </c>
      <c r="J1005" s="796" t="s">
        <v>155</v>
      </c>
      <c r="K1005" s="798" t="s">
        <v>156</v>
      </c>
      <c r="L1005" s="796" t="s">
        <v>846</v>
      </c>
      <c r="M1005" s="798" t="s">
        <v>846</v>
      </c>
      <c r="N1005" s="794">
        <v>6.6000000000000005</v>
      </c>
      <c r="O1005" s="794">
        <v>6.2</v>
      </c>
      <c r="P1005" s="794"/>
      <c r="Q1005" s="795">
        <v>0</v>
      </c>
      <c r="R1005" s="796"/>
      <c r="S1005" s="797"/>
    </row>
    <row r="1006" spans="1:254" s="161" customFormat="1">
      <c r="A1006" s="280"/>
      <c r="B1006" s="781"/>
      <c r="C1006" s="775"/>
      <c r="D1006" s="792"/>
      <c r="E1006" s="793"/>
      <c r="F1006" s="792"/>
      <c r="G1006" s="793"/>
      <c r="H1006" s="792"/>
      <c r="I1006" s="793"/>
      <c r="J1006" s="792"/>
      <c r="K1006" s="793"/>
      <c r="L1006" s="792"/>
      <c r="M1006" s="793"/>
      <c r="N1006" s="794"/>
      <c r="O1006" s="794"/>
      <c r="P1006" s="794"/>
      <c r="Q1006" s="795"/>
      <c r="R1006" s="796" t="s">
        <v>358</v>
      </c>
      <c r="S1006" s="797">
        <v>0</v>
      </c>
    </row>
    <row r="1007" spans="1:254" s="161" customFormat="1">
      <c r="A1007" s="280"/>
      <c r="B1007" s="781"/>
      <c r="C1007" s="775"/>
      <c r="D1007" s="792"/>
      <c r="E1007" s="793"/>
      <c r="F1007" s="792"/>
      <c r="G1007" s="793"/>
      <c r="H1007" s="792"/>
      <c r="I1007" s="793"/>
      <c r="J1007" s="792"/>
      <c r="K1007" s="793"/>
      <c r="L1007" s="792"/>
      <c r="M1007" s="793"/>
      <c r="N1007" s="794"/>
      <c r="O1007" s="794"/>
      <c r="P1007" s="794"/>
      <c r="Q1007" s="795"/>
      <c r="R1007" s="796" t="s">
        <v>161</v>
      </c>
      <c r="S1007" s="797">
        <v>0</v>
      </c>
    </row>
    <row r="1008" spans="1:254" s="161" customFormat="1" ht="14.25">
      <c r="A1008" s="281"/>
      <c r="B1008" s="781"/>
      <c r="C1008" s="775"/>
      <c r="D1008" s="792"/>
      <c r="E1008" s="799" t="s">
        <v>1868</v>
      </c>
      <c r="F1008" s="800"/>
      <c r="G1008" s="800"/>
      <c r="H1008" s="800"/>
      <c r="I1008" s="800"/>
      <c r="J1008" s="800"/>
      <c r="K1008" s="800"/>
      <c r="L1008" s="800"/>
      <c r="M1008" s="800"/>
      <c r="N1008" s="801">
        <v>6.6000000000000005</v>
      </c>
      <c r="O1008" s="801">
        <v>6.2</v>
      </c>
      <c r="P1008" s="801">
        <v>0</v>
      </c>
      <c r="Q1008" s="802">
        <v>0</v>
      </c>
      <c r="R1008" s="800"/>
      <c r="S1008" s="803"/>
      <c r="T1008" s="234"/>
      <c r="U1008" s="234"/>
      <c r="V1008" s="234"/>
      <c r="W1008" s="234"/>
      <c r="X1008" s="234"/>
      <c r="Y1008" s="234"/>
      <c r="Z1008" s="234"/>
      <c r="AA1008" s="234"/>
      <c r="AB1008" s="234"/>
      <c r="AC1008" s="234"/>
      <c r="AD1008" s="234"/>
      <c r="AE1008" s="234"/>
      <c r="AF1008" s="234"/>
      <c r="AG1008" s="234"/>
      <c r="AH1008" s="234"/>
      <c r="AI1008" s="234"/>
      <c r="AJ1008" s="234"/>
      <c r="AK1008" s="234"/>
      <c r="AL1008" s="234"/>
      <c r="AM1008" s="234"/>
      <c r="AN1008" s="234"/>
      <c r="AO1008" s="234"/>
      <c r="AP1008" s="234"/>
      <c r="AQ1008" s="234"/>
      <c r="AR1008" s="234"/>
      <c r="AS1008" s="234"/>
      <c r="AT1008" s="234"/>
      <c r="AU1008" s="234"/>
      <c r="AV1008" s="234"/>
      <c r="AW1008" s="234"/>
      <c r="AX1008" s="234"/>
      <c r="AY1008" s="234"/>
      <c r="AZ1008" s="234"/>
      <c r="BA1008" s="234"/>
      <c r="BB1008" s="234"/>
      <c r="BC1008" s="234"/>
      <c r="BD1008" s="234"/>
      <c r="BE1008" s="234"/>
      <c r="BF1008" s="234"/>
      <c r="BG1008" s="234"/>
      <c r="BH1008" s="234"/>
      <c r="BI1008" s="234"/>
      <c r="BJ1008" s="234"/>
      <c r="BK1008" s="234"/>
      <c r="BL1008" s="234"/>
      <c r="BM1008" s="234"/>
      <c r="BN1008" s="234"/>
      <c r="BO1008" s="234"/>
      <c r="BP1008" s="234"/>
      <c r="BQ1008" s="234"/>
      <c r="BR1008" s="234"/>
      <c r="BS1008" s="234"/>
      <c r="BT1008" s="234"/>
      <c r="BU1008" s="234"/>
      <c r="BV1008" s="234"/>
      <c r="BW1008" s="234"/>
      <c r="BX1008" s="234"/>
      <c r="BY1008" s="234"/>
      <c r="BZ1008" s="234"/>
      <c r="CA1008" s="234"/>
      <c r="CB1008" s="234"/>
      <c r="CC1008" s="234"/>
      <c r="CD1008" s="234"/>
      <c r="CE1008" s="234"/>
      <c r="CF1008" s="234"/>
      <c r="CG1008" s="234"/>
      <c r="CH1008" s="234"/>
      <c r="CI1008" s="234"/>
      <c r="CJ1008" s="234"/>
      <c r="CK1008" s="234"/>
      <c r="CL1008" s="234"/>
      <c r="CM1008" s="234"/>
      <c r="CN1008" s="234"/>
      <c r="CO1008" s="234"/>
      <c r="CP1008" s="234"/>
      <c r="CQ1008" s="234"/>
      <c r="CR1008" s="234"/>
      <c r="CS1008" s="234"/>
      <c r="CT1008" s="234"/>
      <c r="CU1008" s="234"/>
      <c r="CV1008" s="234"/>
      <c r="CW1008" s="234"/>
      <c r="CX1008" s="234"/>
      <c r="CY1008" s="234"/>
      <c r="CZ1008" s="234"/>
      <c r="DA1008" s="234"/>
      <c r="DB1008" s="234"/>
      <c r="DC1008" s="234"/>
      <c r="DD1008" s="234"/>
      <c r="DE1008" s="234"/>
      <c r="DF1008" s="234"/>
      <c r="DG1008" s="234"/>
      <c r="DH1008" s="234"/>
      <c r="DI1008" s="234"/>
      <c r="DJ1008" s="234"/>
      <c r="DK1008" s="234"/>
      <c r="DL1008" s="234"/>
      <c r="DM1008" s="234"/>
      <c r="DN1008" s="234"/>
      <c r="DO1008" s="234"/>
      <c r="DP1008" s="234"/>
      <c r="DQ1008" s="234"/>
      <c r="DR1008" s="234"/>
      <c r="DS1008" s="234"/>
      <c r="DT1008" s="234"/>
      <c r="DU1008" s="234"/>
      <c r="DV1008" s="234"/>
      <c r="DW1008" s="234"/>
      <c r="DX1008" s="234"/>
      <c r="DY1008" s="234"/>
      <c r="DZ1008" s="234"/>
      <c r="EA1008" s="234"/>
      <c r="EB1008" s="234"/>
      <c r="EC1008" s="234"/>
      <c r="ED1008" s="234"/>
      <c r="EE1008" s="234"/>
      <c r="EF1008" s="234"/>
      <c r="EG1008" s="234"/>
      <c r="EH1008" s="234"/>
      <c r="EI1008" s="234"/>
      <c r="EJ1008" s="234"/>
      <c r="EK1008" s="234"/>
      <c r="EL1008" s="234"/>
      <c r="EM1008" s="234"/>
      <c r="EN1008" s="234"/>
      <c r="EO1008" s="234"/>
      <c r="EP1008" s="234"/>
      <c r="EQ1008" s="234"/>
      <c r="ER1008" s="234"/>
      <c r="ES1008" s="234"/>
      <c r="ET1008" s="234"/>
      <c r="EU1008" s="234"/>
      <c r="EV1008" s="234"/>
      <c r="EW1008" s="234"/>
      <c r="EX1008" s="234"/>
      <c r="EY1008" s="234"/>
      <c r="EZ1008" s="234"/>
      <c r="FA1008" s="234"/>
      <c r="FB1008" s="234"/>
      <c r="FC1008" s="234"/>
      <c r="FD1008" s="234"/>
      <c r="FE1008" s="234"/>
      <c r="FF1008" s="234"/>
      <c r="FG1008" s="234"/>
      <c r="FH1008" s="234"/>
      <c r="FI1008" s="234"/>
      <c r="FJ1008" s="234"/>
      <c r="FK1008" s="234"/>
      <c r="FL1008" s="234"/>
      <c r="FM1008" s="234"/>
      <c r="FN1008" s="234"/>
      <c r="FO1008" s="234"/>
      <c r="FP1008" s="234"/>
      <c r="FQ1008" s="234"/>
      <c r="FR1008" s="234"/>
      <c r="FS1008" s="234"/>
      <c r="FT1008" s="234"/>
      <c r="FU1008" s="234"/>
      <c r="FV1008" s="234"/>
      <c r="FW1008" s="234"/>
      <c r="FX1008" s="234"/>
      <c r="FY1008" s="234"/>
      <c r="FZ1008" s="234"/>
      <c r="GA1008" s="234"/>
      <c r="GB1008" s="234"/>
      <c r="GC1008" s="234"/>
      <c r="GD1008" s="234"/>
      <c r="GE1008" s="234"/>
      <c r="GF1008" s="234"/>
      <c r="GG1008" s="234"/>
      <c r="GH1008" s="234"/>
      <c r="GI1008" s="234"/>
      <c r="GJ1008" s="234"/>
      <c r="GK1008" s="234"/>
      <c r="GL1008" s="234"/>
      <c r="GM1008" s="234"/>
      <c r="GN1008" s="234"/>
      <c r="GO1008" s="234"/>
      <c r="GP1008" s="234"/>
      <c r="GQ1008" s="234"/>
      <c r="GR1008" s="234"/>
      <c r="GS1008" s="234"/>
      <c r="GT1008" s="234"/>
      <c r="GU1008" s="234"/>
      <c r="GV1008" s="234"/>
      <c r="GW1008" s="234"/>
      <c r="GX1008" s="234"/>
      <c r="GY1008" s="234"/>
      <c r="GZ1008" s="234"/>
      <c r="HA1008" s="234"/>
      <c r="HB1008" s="234"/>
      <c r="HC1008" s="234"/>
      <c r="HD1008" s="234"/>
      <c r="HE1008" s="234"/>
      <c r="HF1008" s="234"/>
      <c r="HG1008" s="234"/>
      <c r="HH1008" s="234"/>
      <c r="HI1008" s="234"/>
      <c r="HJ1008" s="234"/>
      <c r="HK1008" s="234"/>
      <c r="HL1008" s="234"/>
      <c r="HM1008" s="234"/>
      <c r="HN1008" s="234"/>
      <c r="HO1008" s="234"/>
      <c r="HP1008" s="234"/>
      <c r="HQ1008" s="234"/>
      <c r="HR1008" s="234"/>
      <c r="HS1008" s="234"/>
      <c r="HT1008" s="234"/>
      <c r="HU1008" s="234"/>
      <c r="HV1008" s="234"/>
      <c r="HW1008" s="234"/>
      <c r="HX1008" s="234"/>
      <c r="HY1008" s="234"/>
      <c r="HZ1008" s="234"/>
      <c r="IA1008" s="234"/>
      <c r="IB1008" s="234"/>
      <c r="IC1008" s="234"/>
      <c r="ID1008" s="234"/>
      <c r="IE1008" s="234"/>
      <c r="IF1008" s="234"/>
      <c r="IG1008" s="234"/>
      <c r="IH1008" s="234"/>
      <c r="II1008" s="234"/>
      <c r="IJ1008" s="234"/>
      <c r="IK1008" s="234"/>
      <c r="IL1008" s="234"/>
      <c r="IM1008" s="234"/>
      <c r="IN1008" s="234"/>
      <c r="IO1008" s="234"/>
      <c r="IP1008" s="234"/>
      <c r="IQ1008" s="234"/>
      <c r="IR1008" s="234"/>
      <c r="IS1008" s="234"/>
      <c r="IT1008" s="234"/>
    </row>
    <row r="1009" spans="1:19" s="161" customFormat="1">
      <c r="A1009" s="280"/>
      <c r="B1009" s="781"/>
      <c r="C1009" s="785"/>
      <c r="D1009" s="796" t="s">
        <v>176</v>
      </c>
      <c r="E1009" s="792"/>
      <c r="F1009" s="792"/>
      <c r="G1009" s="792"/>
      <c r="H1009" s="792"/>
      <c r="I1009" s="792"/>
      <c r="J1009" s="792"/>
      <c r="K1009" s="792"/>
      <c r="L1009" s="792"/>
      <c r="M1009" s="792"/>
      <c r="N1009" s="794">
        <v>6.6000000000000005</v>
      </c>
      <c r="O1009" s="794">
        <v>6.2</v>
      </c>
      <c r="P1009" s="794"/>
      <c r="Q1009" s="795">
        <v>0</v>
      </c>
      <c r="R1009" s="792"/>
      <c r="S1009" s="797"/>
    </row>
    <row r="1010" spans="1:19" s="161" customFormat="1">
      <c r="A1010" s="280"/>
      <c r="B1010" s="781"/>
      <c r="C1010" s="786" t="s">
        <v>847</v>
      </c>
      <c r="D1010" s="800"/>
      <c r="E1010" s="800"/>
      <c r="F1010" s="800"/>
      <c r="G1010" s="800"/>
      <c r="H1010" s="800"/>
      <c r="I1010" s="800"/>
      <c r="J1010" s="800"/>
      <c r="K1010" s="800"/>
      <c r="L1010" s="800"/>
      <c r="M1010" s="800"/>
      <c r="N1010" s="801">
        <v>6.6000000000000005</v>
      </c>
      <c r="O1010" s="801">
        <v>6.2</v>
      </c>
      <c r="P1010" s="801"/>
      <c r="Q1010" s="802">
        <v>0</v>
      </c>
      <c r="R1010" s="800"/>
      <c r="S1010" s="803"/>
    </row>
    <row r="1011" spans="1:19" s="161" customFormat="1">
      <c r="A1011" s="280"/>
      <c r="B1011" s="781"/>
      <c r="C1011" s="776" t="s">
        <v>885</v>
      </c>
      <c r="D1011" s="796" t="s">
        <v>719</v>
      </c>
      <c r="E1011" s="798" t="s">
        <v>886</v>
      </c>
      <c r="F1011" s="796" t="s">
        <v>204</v>
      </c>
      <c r="G1011" s="798" t="s">
        <v>722</v>
      </c>
      <c r="H1011" s="796" t="s">
        <v>722</v>
      </c>
      <c r="I1011" s="798" t="s">
        <v>159</v>
      </c>
      <c r="J1011" s="796" t="s">
        <v>223</v>
      </c>
      <c r="K1011" s="798" t="s">
        <v>156</v>
      </c>
      <c r="L1011" s="796" t="s">
        <v>846</v>
      </c>
      <c r="M1011" s="798" t="s">
        <v>887</v>
      </c>
      <c r="N1011" s="794">
        <v>80</v>
      </c>
      <c r="O1011" s="794">
        <v>80</v>
      </c>
      <c r="P1011" s="794"/>
      <c r="Q1011" s="795">
        <v>289347.53159999999</v>
      </c>
      <c r="R1011" s="796"/>
      <c r="S1011" s="797"/>
    </row>
    <row r="1012" spans="1:19" s="161" customFormat="1">
      <c r="A1012" s="280"/>
      <c r="B1012" s="781"/>
      <c r="C1012" s="775"/>
      <c r="D1012" s="792"/>
      <c r="E1012" s="799" t="s">
        <v>888</v>
      </c>
      <c r="F1012" s="800"/>
      <c r="G1012" s="800"/>
      <c r="H1012" s="800"/>
      <c r="I1012" s="800"/>
      <c r="J1012" s="800"/>
      <c r="K1012" s="800"/>
      <c r="L1012" s="800"/>
      <c r="M1012" s="800"/>
      <c r="N1012" s="801">
        <v>80</v>
      </c>
      <c r="O1012" s="801">
        <v>80</v>
      </c>
      <c r="P1012" s="801">
        <v>83.2</v>
      </c>
      <c r="Q1012" s="802">
        <v>289347.53159999999</v>
      </c>
      <c r="R1012" s="800"/>
      <c r="S1012" s="803"/>
    </row>
    <row r="1013" spans="1:19" s="161" customFormat="1">
      <c r="A1013" s="280"/>
      <c r="B1013" s="781"/>
      <c r="C1013" s="785"/>
      <c r="D1013" s="796" t="s">
        <v>725</v>
      </c>
      <c r="E1013" s="792"/>
      <c r="F1013" s="792"/>
      <c r="G1013" s="792"/>
      <c r="H1013" s="792"/>
      <c r="I1013" s="792"/>
      <c r="J1013" s="792"/>
      <c r="K1013" s="792"/>
      <c r="L1013" s="792"/>
      <c r="M1013" s="792"/>
      <c r="N1013" s="794">
        <v>80</v>
      </c>
      <c r="O1013" s="794">
        <v>80</v>
      </c>
      <c r="P1013" s="794"/>
      <c r="Q1013" s="795">
        <v>289347.53159999999</v>
      </c>
      <c r="R1013" s="792"/>
      <c r="S1013" s="797"/>
    </row>
    <row r="1014" spans="1:19" s="161" customFormat="1">
      <c r="A1014" s="280"/>
      <c r="B1014" s="781"/>
      <c r="C1014" s="786" t="s">
        <v>889</v>
      </c>
      <c r="D1014" s="800"/>
      <c r="E1014" s="800"/>
      <c r="F1014" s="800"/>
      <c r="G1014" s="800"/>
      <c r="H1014" s="800"/>
      <c r="I1014" s="800"/>
      <c r="J1014" s="800"/>
      <c r="K1014" s="800"/>
      <c r="L1014" s="800"/>
      <c r="M1014" s="800"/>
      <c r="N1014" s="801">
        <v>80</v>
      </c>
      <c r="O1014" s="801">
        <v>80</v>
      </c>
      <c r="P1014" s="801"/>
      <c r="Q1014" s="802">
        <v>289347.53159999999</v>
      </c>
      <c r="R1014" s="800"/>
      <c r="S1014" s="803"/>
    </row>
    <row r="1015" spans="1:19" s="161" customFormat="1">
      <c r="A1015" s="280"/>
      <c r="B1015" s="781"/>
      <c r="C1015" s="776" t="s">
        <v>890</v>
      </c>
      <c r="D1015" s="796" t="s">
        <v>150</v>
      </c>
      <c r="E1015" s="798" t="s">
        <v>891</v>
      </c>
      <c r="F1015" s="796"/>
      <c r="G1015" s="798" t="s">
        <v>153</v>
      </c>
      <c r="H1015" s="796" t="s">
        <v>153</v>
      </c>
      <c r="I1015" s="798" t="s">
        <v>154</v>
      </c>
      <c r="J1015" s="796" t="s">
        <v>155</v>
      </c>
      <c r="K1015" s="798" t="s">
        <v>156</v>
      </c>
      <c r="L1015" s="796" t="s">
        <v>850</v>
      </c>
      <c r="M1015" s="798" t="s">
        <v>859</v>
      </c>
      <c r="N1015" s="794">
        <v>13.734999999999999</v>
      </c>
      <c r="O1015" s="794">
        <v>9.9849999999999994</v>
      </c>
      <c r="P1015" s="794"/>
      <c r="Q1015" s="795">
        <v>140.28200000000001</v>
      </c>
      <c r="R1015" s="796"/>
      <c r="S1015" s="797"/>
    </row>
    <row r="1016" spans="1:19" s="161" customFormat="1">
      <c r="A1016" s="280"/>
      <c r="B1016" s="781"/>
      <c r="C1016" s="775"/>
      <c r="D1016" s="792"/>
      <c r="E1016" s="793"/>
      <c r="F1016" s="792"/>
      <c r="G1016" s="793"/>
      <c r="H1016" s="792"/>
      <c r="I1016" s="793"/>
      <c r="J1016" s="792"/>
      <c r="K1016" s="793"/>
      <c r="L1016" s="792"/>
      <c r="M1016" s="793"/>
      <c r="N1016" s="794"/>
      <c r="O1016" s="794"/>
      <c r="P1016" s="794"/>
      <c r="Q1016" s="795"/>
      <c r="R1016" s="796" t="s">
        <v>161</v>
      </c>
      <c r="S1016" s="797">
        <v>15951</v>
      </c>
    </row>
    <row r="1017" spans="1:19" s="161" customFormat="1">
      <c r="A1017" s="280"/>
      <c r="B1017" s="781"/>
      <c r="C1017" s="775"/>
      <c r="D1017" s="792"/>
      <c r="E1017" s="799" t="s">
        <v>892</v>
      </c>
      <c r="F1017" s="800"/>
      <c r="G1017" s="800"/>
      <c r="H1017" s="800"/>
      <c r="I1017" s="800"/>
      <c r="J1017" s="800"/>
      <c r="K1017" s="800"/>
      <c r="L1017" s="800"/>
      <c r="M1017" s="800"/>
      <c r="N1017" s="801">
        <v>13.734999999999999</v>
      </c>
      <c r="O1017" s="801">
        <v>9.9849999999999994</v>
      </c>
      <c r="P1017" s="801">
        <v>3.9660000000000002</v>
      </c>
      <c r="Q1017" s="802">
        <v>140.28200000000001</v>
      </c>
      <c r="R1017" s="800"/>
      <c r="S1017" s="803"/>
    </row>
    <row r="1018" spans="1:19" s="161" customFormat="1">
      <c r="A1018" s="280"/>
      <c r="B1018" s="781"/>
      <c r="C1018" s="785"/>
      <c r="D1018" s="796" t="s">
        <v>176</v>
      </c>
      <c r="E1018" s="792"/>
      <c r="F1018" s="792"/>
      <c r="G1018" s="792"/>
      <c r="H1018" s="792"/>
      <c r="I1018" s="792"/>
      <c r="J1018" s="792"/>
      <c r="K1018" s="792"/>
      <c r="L1018" s="792"/>
      <c r="M1018" s="792"/>
      <c r="N1018" s="794">
        <v>13.734999999999999</v>
      </c>
      <c r="O1018" s="794">
        <v>9.9849999999999994</v>
      </c>
      <c r="P1018" s="794"/>
      <c r="Q1018" s="795">
        <v>140.28200000000001</v>
      </c>
      <c r="R1018" s="792"/>
      <c r="S1018" s="797"/>
    </row>
    <row r="1019" spans="1:19" s="161" customFormat="1">
      <c r="A1019" s="280"/>
      <c r="B1019" s="781"/>
      <c r="C1019" s="786" t="s">
        <v>893</v>
      </c>
      <c r="D1019" s="800"/>
      <c r="E1019" s="800"/>
      <c r="F1019" s="800"/>
      <c r="G1019" s="800"/>
      <c r="H1019" s="800"/>
      <c r="I1019" s="800"/>
      <c r="J1019" s="800"/>
      <c r="K1019" s="800"/>
      <c r="L1019" s="800"/>
      <c r="M1019" s="800"/>
      <c r="N1019" s="801">
        <v>13.734999999999999</v>
      </c>
      <c r="O1019" s="801">
        <v>9.9849999999999994</v>
      </c>
      <c r="P1019" s="801"/>
      <c r="Q1019" s="802">
        <v>140.28200000000001</v>
      </c>
      <c r="R1019" s="800"/>
      <c r="S1019" s="803"/>
    </row>
    <row r="1020" spans="1:19" s="161" customFormat="1">
      <c r="A1020" s="280"/>
      <c r="B1020" s="781"/>
      <c r="C1020" s="776" t="s">
        <v>281</v>
      </c>
      <c r="D1020" s="796" t="s">
        <v>150</v>
      </c>
      <c r="E1020" s="798" t="s">
        <v>894</v>
      </c>
      <c r="F1020" s="796"/>
      <c r="G1020" s="798" t="s">
        <v>153</v>
      </c>
      <c r="H1020" s="796" t="s">
        <v>153</v>
      </c>
      <c r="I1020" s="798" t="s">
        <v>154</v>
      </c>
      <c r="J1020" s="796" t="s">
        <v>155</v>
      </c>
      <c r="K1020" s="798" t="s">
        <v>156</v>
      </c>
      <c r="L1020" s="796" t="s">
        <v>855</v>
      </c>
      <c r="M1020" s="798" t="s">
        <v>895</v>
      </c>
      <c r="N1020" s="794">
        <v>2.54</v>
      </c>
      <c r="O1020" s="794">
        <v>1.72</v>
      </c>
      <c r="P1020" s="794"/>
      <c r="Q1020" s="795">
        <v>0</v>
      </c>
      <c r="R1020" s="796"/>
      <c r="S1020" s="797"/>
    </row>
    <row r="1021" spans="1:19" s="161" customFormat="1">
      <c r="A1021" s="280"/>
      <c r="B1021" s="781"/>
      <c r="C1021" s="775"/>
      <c r="D1021" s="792"/>
      <c r="E1021" s="793"/>
      <c r="F1021" s="792"/>
      <c r="G1021" s="793"/>
      <c r="H1021" s="792"/>
      <c r="I1021" s="793"/>
      <c r="J1021" s="792"/>
      <c r="K1021" s="793"/>
      <c r="L1021" s="792"/>
      <c r="M1021" s="793"/>
      <c r="N1021" s="794"/>
      <c r="O1021" s="794"/>
      <c r="P1021" s="794"/>
      <c r="Q1021" s="795"/>
      <c r="R1021" s="796" t="s">
        <v>161</v>
      </c>
      <c r="S1021" s="797">
        <v>0</v>
      </c>
    </row>
    <row r="1022" spans="1:19" s="161" customFormat="1">
      <c r="A1022" s="280"/>
      <c r="B1022" s="781"/>
      <c r="C1022" s="775"/>
      <c r="D1022" s="792"/>
      <c r="E1022" s="799" t="s">
        <v>896</v>
      </c>
      <c r="F1022" s="800"/>
      <c r="G1022" s="800"/>
      <c r="H1022" s="800"/>
      <c r="I1022" s="800"/>
      <c r="J1022" s="800"/>
      <c r="K1022" s="800"/>
      <c r="L1022" s="800"/>
      <c r="M1022" s="800"/>
      <c r="N1022" s="801">
        <v>2.54</v>
      </c>
      <c r="O1022" s="801">
        <v>1.72</v>
      </c>
      <c r="P1022" s="801">
        <v>0</v>
      </c>
      <c r="Q1022" s="802">
        <v>0</v>
      </c>
      <c r="R1022" s="800"/>
      <c r="S1022" s="803"/>
    </row>
    <row r="1023" spans="1:19" s="161" customFormat="1">
      <c r="A1023" s="280"/>
      <c r="B1023" s="781"/>
      <c r="C1023" s="785"/>
      <c r="D1023" s="796" t="s">
        <v>176</v>
      </c>
      <c r="E1023" s="792"/>
      <c r="F1023" s="792"/>
      <c r="G1023" s="792"/>
      <c r="H1023" s="792"/>
      <c r="I1023" s="792"/>
      <c r="J1023" s="792"/>
      <c r="K1023" s="792"/>
      <c r="L1023" s="792"/>
      <c r="M1023" s="792"/>
      <c r="N1023" s="794">
        <v>2.54</v>
      </c>
      <c r="O1023" s="794">
        <v>1.72</v>
      </c>
      <c r="P1023" s="794"/>
      <c r="Q1023" s="795">
        <v>0</v>
      </c>
      <c r="R1023" s="792"/>
      <c r="S1023" s="797"/>
    </row>
    <row r="1024" spans="1:19" s="161" customFormat="1">
      <c r="A1024" s="280"/>
      <c r="B1024" s="781"/>
      <c r="C1024" s="786" t="s">
        <v>285</v>
      </c>
      <c r="D1024" s="800"/>
      <c r="E1024" s="800"/>
      <c r="F1024" s="800"/>
      <c r="G1024" s="800"/>
      <c r="H1024" s="800"/>
      <c r="I1024" s="800"/>
      <c r="J1024" s="800"/>
      <c r="K1024" s="800"/>
      <c r="L1024" s="800"/>
      <c r="M1024" s="800"/>
      <c r="N1024" s="801">
        <v>2.54</v>
      </c>
      <c r="O1024" s="801">
        <v>1.72</v>
      </c>
      <c r="P1024" s="801"/>
      <c r="Q1024" s="802">
        <v>0</v>
      </c>
      <c r="R1024" s="800"/>
      <c r="S1024" s="803"/>
    </row>
    <row r="1025" spans="1:19" s="161" customFormat="1">
      <c r="A1025" s="280"/>
      <c r="B1025" s="781"/>
      <c r="C1025" s="776" t="s">
        <v>897</v>
      </c>
      <c r="D1025" s="796" t="s">
        <v>150</v>
      </c>
      <c r="E1025" s="798" t="s">
        <v>898</v>
      </c>
      <c r="F1025" s="796" t="s">
        <v>899</v>
      </c>
      <c r="G1025" s="798" t="s">
        <v>153</v>
      </c>
      <c r="H1025" s="796" t="s">
        <v>153</v>
      </c>
      <c r="I1025" s="798" t="s">
        <v>154</v>
      </c>
      <c r="J1025" s="796" t="s">
        <v>155</v>
      </c>
      <c r="K1025" s="798" t="s">
        <v>156</v>
      </c>
      <c r="L1025" s="796" t="s">
        <v>900</v>
      </c>
      <c r="M1025" s="798" t="s">
        <v>901</v>
      </c>
      <c r="N1025" s="794">
        <v>0.15000000000000002</v>
      </c>
      <c r="O1025" s="794">
        <v>0.12</v>
      </c>
      <c r="P1025" s="794"/>
      <c r="Q1025" s="795">
        <v>0</v>
      </c>
      <c r="R1025" s="796"/>
      <c r="S1025" s="797"/>
    </row>
    <row r="1026" spans="1:19" s="161" customFormat="1">
      <c r="A1026" s="280"/>
      <c r="B1026" s="781"/>
      <c r="C1026" s="775"/>
      <c r="D1026" s="792"/>
      <c r="E1026" s="793"/>
      <c r="F1026" s="792"/>
      <c r="G1026" s="793"/>
      <c r="H1026" s="792"/>
      <c r="I1026" s="793"/>
      <c r="J1026" s="792"/>
      <c r="K1026" s="793"/>
      <c r="L1026" s="792"/>
      <c r="M1026" s="793"/>
      <c r="N1026" s="794"/>
      <c r="O1026" s="794"/>
      <c r="P1026" s="794"/>
      <c r="Q1026" s="795"/>
      <c r="R1026" s="796" t="s">
        <v>161</v>
      </c>
      <c r="S1026" s="797">
        <v>0</v>
      </c>
    </row>
    <row r="1027" spans="1:19" s="161" customFormat="1">
      <c r="A1027" s="280"/>
      <c r="B1027" s="781"/>
      <c r="C1027" s="775"/>
      <c r="D1027" s="792"/>
      <c r="E1027" s="799" t="s">
        <v>902</v>
      </c>
      <c r="F1027" s="800"/>
      <c r="G1027" s="800"/>
      <c r="H1027" s="800"/>
      <c r="I1027" s="800"/>
      <c r="J1027" s="800"/>
      <c r="K1027" s="800"/>
      <c r="L1027" s="800"/>
      <c r="M1027" s="800"/>
      <c r="N1027" s="801">
        <v>0.15000000000000002</v>
      </c>
      <c r="O1027" s="801">
        <v>0.12</v>
      </c>
      <c r="P1027" s="801">
        <v>0</v>
      </c>
      <c r="Q1027" s="802">
        <v>0</v>
      </c>
      <c r="R1027" s="800"/>
      <c r="S1027" s="803"/>
    </row>
    <row r="1028" spans="1:19" s="161" customFormat="1">
      <c r="A1028" s="280"/>
      <c r="B1028" s="781"/>
      <c r="C1028" s="775"/>
      <c r="D1028" s="796" t="s">
        <v>176</v>
      </c>
      <c r="E1028" s="792"/>
      <c r="F1028" s="792"/>
      <c r="G1028" s="792"/>
      <c r="H1028" s="792"/>
      <c r="I1028" s="792"/>
      <c r="J1028" s="792"/>
      <c r="K1028" s="792"/>
      <c r="L1028" s="792"/>
      <c r="M1028" s="792"/>
      <c r="N1028" s="794">
        <v>0.15000000000000002</v>
      </c>
      <c r="O1028" s="794">
        <v>0.12</v>
      </c>
      <c r="P1028" s="794"/>
      <c r="Q1028" s="795">
        <v>0</v>
      </c>
      <c r="R1028" s="792"/>
      <c r="S1028" s="797"/>
    </row>
    <row r="1029" spans="1:19" s="161" customFormat="1">
      <c r="A1029" s="280"/>
      <c r="B1029" s="781"/>
      <c r="C1029" s="775"/>
      <c r="D1029" s="796" t="s">
        <v>177</v>
      </c>
      <c r="E1029" s="798" t="s">
        <v>903</v>
      </c>
      <c r="F1029" s="796" t="s">
        <v>1760</v>
      </c>
      <c r="G1029" s="798" t="s">
        <v>179</v>
      </c>
      <c r="H1029" s="796" t="s">
        <v>179</v>
      </c>
      <c r="I1029" s="798" t="s">
        <v>154</v>
      </c>
      <c r="J1029" s="796" t="s">
        <v>155</v>
      </c>
      <c r="K1029" s="798" t="s">
        <v>156</v>
      </c>
      <c r="L1029" s="796" t="s">
        <v>900</v>
      </c>
      <c r="M1029" s="798" t="s">
        <v>901</v>
      </c>
      <c r="N1029" s="794">
        <v>0.32</v>
      </c>
      <c r="O1029" s="794">
        <v>0.32</v>
      </c>
      <c r="P1029" s="794"/>
      <c r="Q1029" s="795">
        <v>1044.4690717713131</v>
      </c>
      <c r="R1029" s="796"/>
      <c r="S1029" s="797"/>
    </row>
    <row r="1030" spans="1:19" s="161" customFormat="1">
      <c r="A1030" s="280"/>
      <c r="B1030" s="781"/>
      <c r="C1030" s="775"/>
      <c r="D1030" s="792"/>
      <c r="E1030" s="799" t="s">
        <v>904</v>
      </c>
      <c r="F1030" s="800"/>
      <c r="G1030" s="800"/>
      <c r="H1030" s="800"/>
      <c r="I1030" s="800"/>
      <c r="J1030" s="800"/>
      <c r="K1030" s="800"/>
      <c r="L1030" s="800"/>
      <c r="M1030" s="800"/>
      <c r="N1030" s="801">
        <v>0.32</v>
      </c>
      <c r="O1030" s="801">
        <v>0.32</v>
      </c>
      <c r="P1030" s="801">
        <v>0.23799999999999999</v>
      </c>
      <c r="Q1030" s="802">
        <v>1044.4690717713131</v>
      </c>
      <c r="R1030" s="800"/>
      <c r="S1030" s="803"/>
    </row>
    <row r="1031" spans="1:19" s="161" customFormat="1">
      <c r="A1031" s="280"/>
      <c r="B1031" s="781"/>
      <c r="C1031" s="775"/>
      <c r="D1031" s="792"/>
      <c r="E1031" s="798" t="s">
        <v>905</v>
      </c>
      <c r="F1031" s="796" t="s">
        <v>906</v>
      </c>
      <c r="G1031" s="798" t="s">
        <v>179</v>
      </c>
      <c r="H1031" s="796" t="s">
        <v>179</v>
      </c>
      <c r="I1031" s="798" t="s">
        <v>154</v>
      </c>
      <c r="J1031" s="796" t="s">
        <v>155</v>
      </c>
      <c r="K1031" s="798" t="s">
        <v>160</v>
      </c>
      <c r="L1031" s="796" t="s">
        <v>900</v>
      </c>
      <c r="M1031" s="798" t="s">
        <v>901</v>
      </c>
      <c r="N1031" s="794">
        <v>0.16</v>
      </c>
      <c r="O1031" s="794">
        <v>0</v>
      </c>
      <c r="P1031" s="794"/>
      <c r="Q1031" s="795">
        <v>0</v>
      </c>
      <c r="R1031" s="796"/>
      <c r="S1031" s="797"/>
    </row>
    <row r="1032" spans="1:19" s="161" customFormat="1">
      <c r="A1032" s="280"/>
      <c r="B1032" s="781"/>
      <c r="C1032" s="775"/>
      <c r="D1032" s="792"/>
      <c r="E1032" s="793"/>
      <c r="F1032" s="796" t="s">
        <v>907</v>
      </c>
      <c r="G1032" s="798" t="s">
        <v>179</v>
      </c>
      <c r="H1032" s="796" t="s">
        <v>179</v>
      </c>
      <c r="I1032" s="798" t="s">
        <v>154</v>
      </c>
      <c r="J1032" s="796" t="s">
        <v>155</v>
      </c>
      <c r="K1032" s="798" t="s">
        <v>160</v>
      </c>
      <c r="L1032" s="796" t="s">
        <v>900</v>
      </c>
      <c r="M1032" s="798" t="s">
        <v>901</v>
      </c>
      <c r="N1032" s="794">
        <v>0.16000000000000003</v>
      </c>
      <c r="O1032" s="794">
        <v>0</v>
      </c>
      <c r="P1032" s="794"/>
      <c r="Q1032" s="795">
        <v>0</v>
      </c>
      <c r="R1032" s="796"/>
      <c r="S1032" s="797"/>
    </row>
    <row r="1033" spans="1:19" s="161" customFormat="1">
      <c r="A1033" s="280"/>
      <c r="B1033" s="781"/>
      <c r="C1033" s="775"/>
      <c r="D1033" s="792"/>
      <c r="E1033" s="799" t="s">
        <v>908</v>
      </c>
      <c r="F1033" s="800"/>
      <c r="G1033" s="800"/>
      <c r="H1033" s="800"/>
      <c r="I1033" s="800"/>
      <c r="J1033" s="800"/>
      <c r="K1033" s="800"/>
      <c r="L1033" s="800"/>
      <c r="M1033" s="800"/>
      <c r="N1033" s="801">
        <v>0.32000000000000012</v>
      </c>
      <c r="O1033" s="801">
        <v>0</v>
      </c>
      <c r="P1033" s="801">
        <v>0</v>
      </c>
      <c r="Q1033" s="802">
        <v>0</v>
      </c>
      <c r="R1033" s="800"/>
      <c r="S1033" s="803"/>
    </row>
    <row r="1034" spans="1:19" s="161" customFormat="1">
      <c r="A1034" s="280"/>
      <c r="B1034" s="781"/>
      <c r="C1034" s="775"/>
      <c r="D1034" s="792"/>
      <c r="E1034" s="798" t="s">
        <v>909</v>
      </c>
      <c r="F1034" s="796" t="s">
        <v>910</v>
      </c>
      <c r="G1034" s="798" t="s">
        <v>179</v>
      </c>
      <c r="H1034" s="796" t="s">
        <v>179</v>
      </c>
      <c r="I1034" s="798" t="s">
        <v>159</v>
      </c>
      <c r="J1034" s="796" t="s">
        <v>155</v>
      </c>
      <c r="K1034" s="798" t="s">
        <v>156</v>
      </c>
      <c r="L1034" s="796" t="s">
        <v>900</v>
      </c>
      <c r="M1034" s="798" t="s">
        <v>900</v>
      </c>
      <c r="N1034" s="794">
        <v>2.56</v>
      </c>
      <c r="O1034" s="794">
        <v>2</v>
      </c>
      <c r="P1034" s="794"/>
      <c r="Q1034" s="795">
        <v>11768.231497970195</v>
      </c>
      <c r="R1034" s="796"/>
      <c r="S1034" s="797"/>
    </row>
    <row r="1035" spans="1:19" s="161" customFormat="1">
      <c r="A1035" s="280"/>
      <c r="B1035" s="781"/>
      <c r="C1035" s="775"/>
      <c r="D1035" s="792"/>
      <c r="E1035" s="793"/>
      <c r="F1035" s="796" t="s">
        <v>911</v>
      </c>
      <c r="G1035" s="798" t="s">
        <v>179</v>
      </c>
      <c r="H1035" s="796" t="s">
        <v>179</v>
      </c>
      <c r="I1035" s="798" t="s">
        <v>159</v>
      </c>
      <c r="J1035" s="796" t="s">
        <v>155</v>
      </c>
      <c r="K1035" s="798" t="s">
        <v>160</v>
      </c>
      <c r="L1035" s="796" t="s">
        <v>900</v>
      </c>
      <c r="M1035" s="798" t="s">
        <v>900</v>
      </c>
      <c r="N1035" s="794">
        <v>2.56</v>
      </c>
      <c r="O1035" s="794">
        <v>2.1</v>
      </c>
      <c r="P1035" s="794"/>
      <c r="Q1035" s="795">
        <v>8815.1138773049151</v>
      </c>
      <c r="R1035" s="796"/>
      <c r="S1035" s="797"/>
    </row>
    <row r="1036" spans="1:19" s="161" customFormat="1">
      <c r="A1036" s="280"/>
      <c r="B1036" s="781"/>
      <c r="C1036" s="775"/>
      <c r="D1036" s="792"/>
      <c r="E1036" s="793"/>
      <c r="F1036" s="796" t="s">
        <v>912</v>
      </c>
      <c r="G1036" s="798" t="s">
        <v>179</v>
      </c>
      <c r="H1036" s="796" t="s">
        <v>179</v>
      </c>
      <c r="I1036" s="798" t="s">
        <v>159</v>
      </c>
      <c r="J1036" s="796" t="s">
        <v>155</v>
      </c>
      <c r="K1036" s="798" t="s">
        <v>156</v>
      </c>
      <c r="L1036" s="796" t="s">
        <v>900</v>
      </c>
      <c r="M1036" s="798" t="s">
        <v>900</v>
      </c>
      <c r="N1036" s="794">
        <v>2.56</v>
      </c>
      <c r="O1036" s="794">
        <v>2.2000000000000002</v>
      </c>
      <c r="P1036" s="794"/>
      <c r="Q1036" s="795">
        <v>8262.8499207248915</v>
      </c>
      <c r="R1036" s="796"/>
      <c r="S1036" s="797"/>
    </row>
    <row r="1037" spans="1:19" s="161" customFormat="1">
      <c r="A1037" s="280"/>
      <c r="B1037" s="781"/>
      <c r="C1037" s="775"/>
      <c r="D1037" s="792"/>
      <c r="E1037" s="799" t="s">
        <v>913</v>
      </c>
      <c r="F1037" s="800"/>
      <c r="G1037" s="800"/>
      <c r="H1037" s="800"/>
      <c r="I1037" s="800"/>
      <c r="J1037" s="800"/>
      <c r="K1037" s="800"/>
      <c r="L1037" s="800"/>
      <c r="M1037" s="800"/>
      <c r="N1037" s="801">
        <v>7.6799999999999935</v>
      </c>
      <c r="O1037" s="801">
        <v>6.3000000000000007</v>
      </c>
      <c r="P1037" s="801">
        <v>6.0759999999999996</v>
      </c>
      <c r="Q1037" s="802">
        <v>28846.195296000005</v>
      </c>
      <c r="R1037" s="800"/>
      <c r="S1037" s="803"/>
    </row>
    <row r="1038" spans="1:19" s="161" customFormat="1">
      <c r="A1038" s="280"/>
      <c r="B1038" s="781"/>
      <c r="C1038" s="785"/>
      <c r="D1038" s="796" t="s">
        <v>189</v>
      </c>
      <c r="E1038" s="792"/>
      <c r="F1038" s="792"/>
      <c r="G1038" s="792"/>
      <c r="H1038" s="792"/>
      <c r="I1038" s="792"/>
      <c r="J1038" s="792"/>
      <c r="K1038" s="792"/>
      <c r="L1038" s="792"/>
      <c r="M1038" s="792"/>
      <c r="N1038" s="794">
        <v>8.3199999999999932</v>
      </c>
      <c r="O1038" s="794">
        <v>6.620000000000001</v>
      </c>
      <c r="P1038" s="794"/>
      <c r="Q1038" s="795">
        <v>29890.664367771315</v>
      </c>
      <c r="R1038" s="792"/>
      <c r="S1038" s="797"/>
    </row>
    <row r="1039" spans="1:19" s="161" customFormat="1">
      <c r="A1039" s="280"/>
      <c r="B1039" s="781"/>
      <c r="C1039" s="786" t="s">
        <v>914</v>
      </c>
      <c r="D1039" s="800"/>
      <c r="E1039" s="800"/>
      <c r="F1039" s="800"/>
      <c r="G1039" s="800"/>
      <c r="H1039" s="800"/>
      <c r="I1039" s="800"/>
      <c r="J1039" s="800"/>
      <c r="K1039" s="800"/>
      <c r="L1039" s="800"/>
      <c r="M1039" s="800"/>
      <c r="N1039" s="801">
        <v>8.4699999999999935</v>
      </c>
      <c r="O1039" s="801">
        <v>6.7400000000000011</v>
      </c>
      <c r="P1039" s="801"/>
      <c r="Q1039" s="802">
        <v>29890.664367771315</v>
      </c>
      <c r="R1039" s="800"/>
      <c r="S1039" s="803"/>
    </row>
    <row r="1040" spans="1:19" s="161" customFormat="1">
      <c r="A1040" s="280"/>
      <c r="B1040" s="781"/>
      <c r="C1040" s="776" t="s">
        <v>915</v>
      </c>
      <c r="D1040" s="796" t="s">
        <v>150</v>
      </c>
      <c r="E1040" s="798" t="s">
        <v>916</v>
      </c>
      <c r="F1040" s="796"/>
      <c r="G1040" s="798" t="s">
        <v>354</v>
      </c>
      <c r="H1040" s="796" t="s">
        <v>354</v>
      </c>
      <c r="I1040" s="798" t="s">
        <v>159</v>
      </c>
      <c r="J1040" s="796" t="s">
        <v>155</v>
      </c>
      <c r="K1040" s="798" t="s">
        <v>156</v>
      </c>
      <c r="L1040" s="796" t="s">
        <v>855</v>
      </c>
      <c r="M1040" s="798" t="s">
        <v>856</v>
      </c>
      <c r="N1040" s="794">
        <v>15</v>
      </c>
      <c r="O1040" s="794">
        <v>12</v>
      </c>
      <c r="P1040" s="794"/>
      <c r="Q1040" s="795">
        <v>46962.297000000006</v>
      </c>
      <c r="R1040" s="796"/>
      <c r="S1040" s="797"/>
    </row>
    <row r="1041" spans="1:254" s="161" customFormat="1">
      <c r="A1041" s="280"/>
      <c r="B1041" s="781"/>
      <c r="C1041" s="775"/>
      <c r="D1041" s="792"/>
      <c r="E1041" s="793"/>
      <c r="F1041" s="792"/>
      <c r="G1041" s="793"/>
      <c r="H1041" s="792"/>
      <c r="I1041" s="793"/>
      <c r="J1041" s="792"/>
      <c r="K1041" s="793"/>
      <c r="L1041" s="792"/>
      <c r="M1041" s="793"/>
      <c r="N1041" s="794"/>
      <c r="O1041" s="794"/>
      <c r="P1041" s="794"/>
      <c r="Q1041" s="795"/>
      <c r="R1041" s="796" t="s">
        <v>857</v>
      </c>
      <c r="S1041" s="797">
        <v>38400.47</v>
      </c>
    </row>
    <row r="1042" spans="1:254" s="161" customFormat="1">
      <c r="A1042" s="280"/>
      <c r="B1042" s="781"/>
      <c r="C1042" s="775"/>
      <c r="D1042" s="792"/>
      <c r="E1042" s="793"/>
      <c r="F1042" s="792"/>
      <c r="G1042" s="793"/>
      <c r="H1042" s="792"/>
      <c r="I1042" s="793"/>
      <c r="J1042" s="792"/>
      <c r="K1042" s="793"/>
      <c r="L1042" s="792"/>
      <c r="M1042" s="793"/>
      <c r="N1042" s="794"/>
      <c r="O1042" s="794"/>
      <c r="P1042" s="794"/>
      <c r="Q1042" s="795"/>
      <c r="R1042" s="796" t="s">
        <v>872</v>
      </c>
      <c r="S1042" s="797">
        <v>80321.649999999994</v>
      </c>
    </row>
    <row r="1043" spans="1:254" s="161" customFormat="1">
      <c r="A1043" s="280"/>
      <c r="B1043" s="781"/>
      <c r="C1043" s="775"/>
      <c r="D1043" s="792"/>
      <c r="E1043" s="799" t="s">
        <v>917</v>
      </c>
      <c r="F1043" s="800"/>
      <c r="G1043" s="800"/>
      <c r="H1043" s="800"/>
      <c r="I1043" s="800"/>
      <c r="J1043" s="800"/>
      <c r="K1043" s="800"/>
      <c r="L1043" s="800"/>
      <c r="M1043" s="800"/>
      <c r="N1043" s="801">
        <v>15</v>
      </c>
      <c r="O1043" s="801">
        <v>12</v>
      </c>
      <c r="P1043" s="801">
        <v>11</v>
      </c>
      <c r="Q1043" s="802">
        <v>46962.297000000006</v>
      </c>
      <c r="R1043" s="800"/>
      <c r="S1043" s="803"/>
    </row>
    <row r="1044" spans="1:254" s="161" customFormat="1">
      <c r="A1044" s="280"/>
      <c r="B1044" s="781"/>
      <c r="C1044" s="785"/>
      <c r="D1044" s="796" t="s">
        <v>176</v>
      </c>
      <c r="E1044" s="792"/>
      <c r="F1044" s="792"/>
      <c r="G1044" s="792"/>
      <c r="H1044" s="792"/>
      <c r="I1044" s="792"/>
      <c r="J1044" s="792"/>
      <c r="K1044" s="792"/>
      <c r="L1044" s="792"/>
      <c r="M1044" s="792"/>
      <c r="N1044" s="794">
        <v>15</v>
      </c>
      <c r="O1044" s="794">
        <v>12</v>
      </c>
      <c r="P1044" s="794"/>
      <c r="Q1044" s="795">
        <v>46962.297000000006</v>
      </c>
      <c r="R1044" s="792"/>
      <c r="S1044" s="797"/>
    </row>
    <row r="1045" spans="1:254" s="161" customFormat="1">
      <c r="A1045" s="280"/>
      <c r="B1045" s="781"/>
      <c r="C1045" s="786" t="s">
        <v>918</v>
      </c>
      <c r="D1045" s="800"/>
      <c r="E1045" s="800"/>
      <c r="F1045" s="800"/>
      <c r="G1045" s="800"/>
      <c r="H1045" s="800"/>
      <c r="I1045" s="800"/>
      <c r="J1045" s="800"/>
      <c r="K1045" s="800"/>
      <c r="L1045" s="800"/>
      <c r="M1045" s="800"/>
      <c r="N1045" s="801">
        <v>15</v>
      </c>
      <c r="O1045" s="801">
        <v>12</v>
      </c>
      <c r="P1045" s="801"/>
      <c r="Q1045" s="802">
        <v>46962.297000000006</v>
      </c>
      <c r="R1045" s="800"/>
      <c r="S1045" s="803"/>
    </row>
    <row r="1046" spans="1:254" s="161" customFormat="1">
      <c r="A1046" s="280"/>
      <c r="B1046" s="781"/>
      <c r="C1046" s="776" t="s">
        <v>1972</v>
      </c>
      <c r="D1046" s="796" t="s">
        <v>150</v>
      </c>
      <c r="E1046" s="798" t="s">
        <v>858</v>
      </c>
      <c r="F1046" s="796"/>
      <c r="G1046" s="798" t="s">
        <v>153</v>
      </c>
      <c r="H1046" s="796" t="s">
        <v>153</v>
      </c>
      <c r="I1046" s="798" t="s">
        <v>159</v>
      </c>
      <c r="J1046" s="796" t="s">
        <v>155</v>
      </c>
      <c r="K1046" s="798" t="s">
        <v>156</v>
      </c>
      <c r="L1046" s="796" t="s">
        <v>850</v>
      </c>
      <c r="M1046" s="798" t="s">
        <v>859</v>
      </c>
      <c r="N1046" s="794">
        <v>5.9869999999999983</v>
      </c>
      <c r="O1046" s="794">
        <v>5.1499999999999995</v>
      </c>
      <c r="P1046" s="794"/>
      <c r="Q1046" s="795">
        <v>203.4</v>
      </c>
      <c r="R1046" s="796"/>
      <c r="S1046" s="797"/>
    </row>
    <row r="1047" spans="1:254" s="161" customFormat="1">
      <c r="A1047" s="280"/>
      <c r="B1047" s="781"/>
      <c r="C1047" s="775"/>
      <c r="D1047" s="792"/>
      <c r="E1047" s="793"/>
      <c r="F1047" s="792"/>
      <c r="G1047" s="793"/>
      <c r="H1047" s="792"/>
      <c r="I1047" s="793"/>
      <c r="J1047" s="792"/>
      <c r="K1047" s="793"/>
      <c r="L1047" s="792"/>
      <c r="M1047" s="793"/>
      <c r="N1047" s="794"/>
      <c r="O1047" s="794"/>
      <c r="P1047" s="794"/>
      <c r="Q1047" s="795"/>
      <c r="R1047" s="796" t="s">
        <v>161</v>
      </c>
      <c r="S1047" s="797">
        <v>28193.91</v>
      </c>
    </row>
    <row r="1048" spans="1:254" s="161" customFormat="1">
      <c r="A1048" s="280"/>
      <c r="B1048" s="781"/>
      <c r="C1048" s="775"/>
      <c r="D1048" s="792"/>
      <c r="E1048" s="799" t="s">
        <v>860</v>
      </c>
      <c r="F1048" s="800"/>
      <c r="G1048" s="800"/>
      <c r="H1048" s="800"/>
      <c r="I1048" s="800"/>
      <c r="J1048" s="800"/>
      <c r="K1048" s="800"/>
      <c r="L1048" s="800"/>
      <c r="M1048" s="800"/>
      <c r="N1048" s="801">
        <v>5.9869999999999983</v>
      </c>
      <c r="O1048" s="801">
        <v>5.1499999999999995</v>
      </c>
      <c r="P1048" s="801">
        <v>6.3609999999999998</v>
      </c>
      <c r="Q1048" s="802">
        <v>203.4</v>
      </c>
      <c r="R1048" s="800"/>
      <c r="S1048" s="803"/>
    </row>
    <row r="1049" spans="1:254" s="161" customFormat="1" ht="14.25">
      <c r="A1049" s="281"/>
      <c r="B1049" s="781"/>
      <c r="C1049" s="775"/>
      <c r="D1049" s="796" t="s">
        <v>176</v>
      </c>
      <c r="E1049" s="792"/>
      <c r="F1049" s="792"/>
      <c r="G1049" s="792"/>
      <c r="H1049" s="792"/>
      <c r="I1049" s="792"/>
      <c r="J1049" s="792"/>
      <c r="K1049" s="792"/>
      <c r="L1049" s="792"/>
      <c r="M1049" s="792"/>
      <c r="N1049" s="794">
        <v>5.9869999999999983</v>
      </c>
      <c r="O1049" s="794">
        <v>5.1499999999999995</v>
      </c>
      <c r="P1049" s="794"/>
      <c r="Q1049" s="795">
        <v>203.4</v>
      </c>
      <c r="R1049" s="792"/>
      <c r="S1049" s="797"/>
      <c r="T1049" s="234"/>
      <c r="U1049" s="234"/>
      <c r="V1049" s="234"/>
      <c r="W1049" s="234"/>
      <c r="X1049" s="234"/>
      <c r="Y1049" s="234"/>
      <c r="Z1049" s="234"/>
      <c r="AA1049" s="234"/>
      <c r="AB1049" s="234"/>
      <c r="AC1049" s="234"/>
      <c r="AD1049" s="234"/>
      <c r="AE1049" s="234"/>
      <c r="AF1049" s="234"/>
      <c r="AG1049" s="234"/>
      <c r="AH1049" s="234"/>
      <c r="AI1049" s="234"/>
      <c r="AJ1049" s="234"/>
      <c r="AK1049" s="234"/>
      <c r="AL1049" s="234"/>
      <c r="AM1049" s="234"/>
      <c r="AN1049" s="234"/>
      <c r="AO1049" s="234"/>
      <c r="AP1049" s="234"/>
      <c r="AQ1049" s="234"/>
      <c r="AR1049" s="234"/>
      <c r="AS1049" s="234"/>
      <c r="AT1049" s="234"/>
      <c r="AU1049" s="234"/>
      <c r="AV1049" s="234"/>
      <c r="AW1049" s="234"/>
      <c r="AX1049" s="234"/>
      <c r="AY1049" s="234"/>
      <c r="AZ1049" s="234"/>
      <c r="BA1049" s="234"/>
      <c r="BB1049" s="234"/>
      <c r="BC1049" s="234"/>
      <c r="BD1049" s="234"/>
      <c r="BE1049" s="234"/>
      <c r="BF1049" s="234"/>
      <c r="BG1049" s="234"/>
      <c r="BH1049" s="234"/>
      <c r="BI1049" s="234"/>
      <c r="BJ1049" s="234"/>
      <c r="BK1049" s="234"/>
      <c r="BL1049" s="234"/>
      <c r="BM1049" s="234"/>
      <c r="BN1049" s="234"/>
      <c r="BO1049" s="234"/>
      <c r="BP1049" s="234"/>
      <c r="BQ1049" s="234"/>
      <c r="BR1049" s="234"/>
      <c r="BS1049" s="234"/>
      <c r="BT1049" s="234"/>
      <c r="BU1049" s="234"/>
      <c r="BV1049" s="234"/>
      <c r="BW1049" s="234"/>
      <c r="BX1049" s="234"/>
      <c r="BY1049" s="234"/>
      <c r="BZ1049" s="234"/>
      <c r="CA1049" s="234"/>
      <c r="CB1049" s="234"/>
      <c r="CC1049" s="234"/>
      <c r="CD1049" s="234"/>
      <c r="CE1049" s="234"/>
      <c r="CF1049" s="234"/>
      <c r="CG1049" s="234"/>
      <c r="CH1049" s="234"/>
      <c r="CI1049" s="234"/>
      <c r="CJ1049" s="234"/>
      <c r="CK1049" s="234"/>
      <c r="CL1049" s="234"/>
      <c r="CM1049" s="234"/>
      <c r="CN1049" s="234"/>
      <c r="CO1049" s="234"/>
      <c r="CP1049" s="234"/>
      <c r="CQ1049" s="234"/>
      <c r="CR1049" s="234"/>
      <c r="CS1049" s="234"/>
      <c r="CT1049" s="234"/>
      <c r="CU1049" s="234"/>
      <c r="CV1049" s="234"/>
      <c r="CW1049" s="234"/>
      <c r="CX1049" s="234"/>
      <c r="CY1049" s="234"/>
      <c r="CZ1049" s="234"/>
      <c r="DA1049" s="234"/>
      <c r="DB1049" s="234"/>
      <c r="DC1049" s="234"/>
      <c r="DD1049" s="234"/>
      <c r="DE1049" s="234"/>
      <c r="DF1049" s="234"/>
      <c r="DG1049" s="234"/>
      <c r="DH1049" s="234"/>
      <c r="DI1049" s="234"/>
      <c r="DJ1049" s="234"/>
      <c r="DK1049" s="234"/>
      <c r="DL1049" s="234"/>
      <c r="DM1049" s="234"/>
      <c r="DN1049" s="234"/>
      <c r="DO1049" s="234"/>
      <c r="DP1049" s="234"/>
      <c r="DQ1049" s="234"/>
      <c r="DR1049" s="234"/>
      <c r="DS1049" s="234"/>
      <c r="DT1049" s="234"/>
      <c r="DU1049" s="234"/>
      <c r="DV1049" s="234"/>
      <c r="DW1049" s="234"/>
      <c r="DX1049" s="234"/>
      <c r="DY1049" s="234"/>
      <c r="DZ1049" s="234"/>
      <c r="EA1049" s="234"/>
      <c r="EB1049" s="234"/>
      <c r="EC1049" s="234"/>
      <c r="ED1049" s="234"/>
      <c r="EE1049" s="234"/>
      <c r="EF1049" s="234"/>
      <c r="EG1049" s="234"/>
      <c r="EH1049" s="234"/>
      <c r="EI1049" s="234"/>
      <c r="EJ1049" s="234"/>
      <c r="EK1049" s="234"/>
      <c r="EL1049" s="234"/>
      <c r="EM1049" s="234"/>
      <c r="EN1049" s="234"/>
      <c r="EO1049" s="234"/>
      <c r="EP1049" s="234"/>
      <c r="EQ1049" s="234"/>
      <c r="ER1049" s="234"/>
      <c r="ES1049" s="234"/>
      <c r="ET1049" s="234"/>
      <c r="EU1049" s="234"/>
      <c r="EV1049" s="234"/>
      <c r="EW1049" s="234"/>
      <c r="EX1049" s="234"/>
      <c r="EY1049" s="234"/>
      <c r="EZ1049" s="234"/>
      <c r="FA1049" s="234"/>
      <c r="FB1049" s="234"/>
      <c r="FC1049" s="234"/>
      <c r="FD1049" s="234"/>
      <c r="FE1049" s="234"/>
      <c r="FF1049" s="234"/>
      <c r="FG1049" s="234"/>
      <c r="FH1049" s="234"/>
      <c r="FI1049" s="234"/>
      <c r="FJ1049" s="234"/>
      <c r="FK1049" s="234"/>
      <c r="FL1049" s="234"/>
      <c r="FM1049" s="234"/>
      <c r="FN1049" s="234"/>
      <c r="FO1049" s="234"/>
      <c r="FP1049" s="234"/>
      <c r="FQ1049" s="234"/>
      <c r="FR1049" s="234"/>
      <c r="FS1049" s="234"/>
      <c r="FT1049" s="234"/>
      <c r="FU1049" s="234"/>
      <c r="FV1049" s="234"/>
      <c r="FW1049" s="234"/>
      <c r="FX1049" s="234"/>
      <c r="FY1049" s="234"/>
      <c r="FZ1049" s="234"/>
      <c r="GA1049" s="234"/>
      <c r="GB1049" s="234"/>
      <c r="GC1049" s="234"/>
      <c r="GD1049" s="234"/>
      <c r="GE1049" s="234"/>
      <c r="GF1049" s="234"/>
      <c r="GG1049" s="234"/>
      <c r="GH1049" s="234"/>
      <c r="GI1049" s="234"/>
      <c r="GJ1049" s="234"/>
      <c r="GK1049" s="234"/>
      <c r="GL1049" s="234"/>
      <c r="GM1049" s="234"/>
      <c r="GN1049" s="234"/>
      <c r="GO1049" s="234"/>
      <c r="GP1049" s="234"/>
      <c r="GQ1049" s="234"/>
      <c r="GR1049" s="234"/>
      <c r="GS1049" s="234"/>
      <c r="GT1049" s="234"/>
      <c r="GU1049" s="234"/>
      <c r="GV1049" s="234"/>
      <c r="GW1049" s="234"/>
      <c r="GX1049" s="234"/>
      <c r="GY1049" s="234"/>
      <c r="GZ1049" s="234"/>
      <c r="HA1049" s="234"/>
      <c r="HB1049" s="234"/>
      <c r="HC1049" s="234"/>
      <c r="HD1049" s="234"/>
      <c r="HE1049" s="234"/>
      <c r="HF1049" s="234"/>
      <c r="HG1049" s="234"/>
      <c r="HH1049" s="234"/>
      <c r="HI1049" s="234"/>
      <c r="HJ1049" s="234"/>
      <c r="HK1049" s="234"/>
      <c r="HL1049" s="234"/>
      <c r="HM1049" s="234"/>
      <c r="HN1049" s="234"/>
      <c r="HO1049" s="234"/>
      <c r="HP1049" s="234"/>
      <c r="HQ1049" s="234"/>
      <c r="HR1049" s="234"/>
      <c r="HS1049" s="234"/>
      <c r="HT1049" s="234"/>
      <c r="HU1049" s="234"/>
      <c r="HV1049" s="234"/>
      <c r="HW1049" s="234"/>
      <c r="HX1049" s="234"/>
      <c r="HY1049" s="234"/>
      <c r="HZ1049" s="234"/>
      <c r="IA1049" s="234"/>
      <c r="IB1049" s="234"/>
      <c r="IC1049" s="234"/>
      <c r="ID1049" s="234"/>
      <c r="IE1049" s="234"/>
      <c r="IF1049" s="234"/>
      <c r="IG1049" s="234"/>
      <c r="IH1049" s="234"/>
      <c r="II1049" s="234"/>
      <c r="IJ1049" s="234"/>
      <c r="IK1049" s="234"/>
      <c r="IL1049" s="234"/>
      <c r="IM1049" s="234"/>
      <c r="IN1049" s="234"/>
      <c r="IO1049" s="234"/>
      <c r="IP1049" s="234"/>
      <c r="IQ1049" s="234"/>
      <c r="IR1049" s="234"/>
      <c r="IS1049" s="234"/>
      <c r="IT1049" s="234"/>
    </row>
    <row r="1050" spans="1:254" s="161" customFormat="1">
      <c r="A1050" s="280"/>
      <c r="B1050" s="781"/>
      <c r="C1050" s="775"/>
      <c r="D1050" s="796" t="s">
        <v>177</v>
      </c>
      <c r="E1050" s="798" t="s">
        <v>946</v>
      </c>
      <c r="F1050" s="796"/>
      <c r="G1050" s="798" t="s">
        <v>179</v>
      </c>
      <c r="H1050" s="796" t="s">
        <v>179</v>
      </c>
      <c r="I1050" s="798" t="s">
        <v>159</v>
      </c>
      <c r="J1050" s="796" t="s">
        <v>155</v>
      </c>
      <c r="K1050" s="798" t="s">
        <v>156</v>
      </c>
      <c r="L1050" s="796" t="s">
        <v>850</v>
      </c>
      <c r="M1050" s="798" t="s">
        <v>947</v>
      </c>
      <c r="N1050" s="794">
        <v>12.600000000000003</v>
      </c>
      <c r="O1050" s="794">
        <v>11.979999999999999</v>
      </c>
      <c r="P1050" s="794"/>
      <c r="Q1050" s="795">
        <v>72076.740000000005</v>
      </c>
      <c r="R1050" s="796"/>
      <c r="S1050" s="797"/>
    </row>
    <row r="1051" spans="1:254" s="161" customFormat="1">
      <c r="A1051" s="280"/>
      <c r="B1051" s="781"/>
      <c r="C1051" s="775"/>
      <c r="D1051" s="792"/>
      <c r="E1051" s="799" t="s">
        <v>948</v>
      </c>
      <c r="F1051" s="800"/>
      <c r="G1051" s="800"/>
      <c r="H1051" s="800"/>
      <c r="I1051" s="800"/>
      <c r="J1051" s="800"/>
      <c r="K1051" s="800"/>
      <c r="L1051" s="800"/>
      <c r="M1051" s="800"/>
      <c r="N1051" s="801">
        <v>12.600000000000003</v>
      </c>
      <c r="O1051" s="801">
        <v>11.979999999999999</v>
      </c>
      <c r="P1051" s="801">
        <v>12.45</v>
      </c>
      <c r="Q1051" s="802">
        <v>72076.740000000005</v>
      </c>
      <c r="R1051" s="800"/>
      <c r="S1051" s="803"/>
    </row>
    <row r="1052" spans="1:254" s="161" customFormat="1">
      <c r="A1052" s="280"/>
      <c r="B1052" s="781"/>
      <c r="C1052" s="785"/>
      <c r="D1052" s="796" t="s">
        <v>189</v>
      </c>
      <c r="E1052" s="792"/>
      <c r="F1052" s="792"/>
      <c r="G1052" s="792"/>
      <c r="H1052" s="792"/>
      <c r="I1052" s="792"/>
      <c r="J1052" s="792"/>
      <c r="K1052" s="792"/>
      <c r="L1052" s="792"/>
      <c r="M1052" s="792"/>
      <c r="N1052" s="794">
        <v>12.600000000000003</v>
      </c>
      <c r="O1052" s="794">
        <v>11.979999999999999</v>
      </c>
      <c r="P1052" s="794"/>
      <c r="Q1052" s="795">
        <v>72076.740000000005</v>
      </c>
      <c r="R1052" s="792"/>
      <c r="S1052" s="797"/>
    </row>
    <row r="1053" spans="1:254" s="161" customFormat="1">
      <c r="A1053" s="280"/>
      <c r="B1053" s="781"/>
      <c r="C1053" s="786" t="s">
        <v>1973</v>
      </c>
      <c r="D1053" s="800"/>
      <c r="E1053" s="800"/>
      <c r="F1053" s="800"/>
      <c r="G1053" s="800"/>
      <c r="H1053" s="800"/>
      <c r="I1053" s="800"/>
      <c r="J1053" s="800"/>
      <c r="K1053" s="800"/>
      <c r="L1053" s="800"/>
      <c r="M1053" s="800"/>
      <c r="N1053" s="801">
        <v>18.587000000000003</v>
      </c>
      <c r="O1053" s="801">
        <v>17.13</v>
      </c>
      <c r="P1053" s="801"/>
      <c r="Q1053" s="802">
        <v>72280.14</v>
      </c>
      <c r="R1053" s="800"/>
      <c r="S1053" s="803"/>
    </row>
    <row r="1054" spans="1:254" s="161" customFormat="1">
      <c r="A1054" s="280"/>
      <c r="B1054" s="781"/>
      <c r="C1054" s="776" t="s">
        <v>1974</v>
      </c>
      <c r="D1054" s="796" t="s">
        <v>150</v>
      </c>
      <c r="E1054" s="798" t="s">
        <v>1758</v>
      </c>
      <c r="F1054" s="796"/>
      <c r="G1054" s="798" t="s">
        <v>354</v>
      </c>
      <c r="H1054" s="796" t="s">
        <v>354</v>
      </c>
      <c r="I1054" s="798" t="s">
        <v>154</v>
      </c>
      <c r="J1054" s="796" t="s">
        <v>155</v>
      </c>
      <c r="K1054" s="798" t="s">
        <v>156</v>
      </c>
      <c r="L1054" s="796" t="s">
        <v>855</v>
      </c>
      <c r="M1054" s="798" t="s">
        <v>856</v>
      </c>
      <c r="N1054" s="794">
        <v>9.7999999999999989</v>
      </c>
      <c r="O1054" s="794">
        <v>9.7999999999999989</v>
      </c>
      <c r="P1054" s="794"/>
      <c r="Q1054" s="795">
        <v>50275.304000000011</v>
      </c>
      <c r="R1054" s="796"/>
      <c r="S1054" s="797"/>
    </row>
    <row r="1055" spans="1:254" s="161" customFormat="1">
      <c r="A1055" s="280"/>
      <c r="B1055" s="781"/>
      <c r="C1055" s="775"/>
      <c r="D1055" s="792"/>
      <c r="E1055" s="793"/>
      <c r="F1055" s="792"/>
      <c r="G1055" s="793"/>
      <c r="H1055" s="792"/>
      <c r="I1055" s="793"/>
      <c r="J1055" s="792"/>
      <c r="K1055" s="793"/>
      <c r="L1055" s="792"/>
      <c r="M1055" s="793"/>
      <c r="N1055" s="794"/>
      <c r="O1055" s="794"/>
      <c r="P1055" s="794"/>
      <c r="Q1055" s="795"/>
      <c r="R1055" s="796" t="s">
        <v>857</v>
      </c>
      <c r="S1055" s="797">
        <v>380118.27</v>
      </c>
    </row>
    <row r="1056" spans="1:254" s="161" customFormat="1">
      <c r="A1056" s="280"/>
      <c r="B1056" s="781"/>
      <c r="C1056" s="775"/>
      <c r="D1056" s="792"/>
      <c r="E1056" s="799" t="s">
        <v>1759</v>
      </c>
      <c r="F1056" s="800"/>
      <c r="G1056" s="800"/>
      <c r="H1056" s="800"/>
      <c r="I1056" s="800"/>
      <c r="J1056" s="800"/>
      <c r="K1056" s="800"/>
      <c r="L1056" s="800"/>
      <c r="M1056" s="800"/>
      <c r="N1056" s="801">
        <v>9.7999999999999989</v>
      </c>
      <c r="O1056" s="801">
        <v>9.7999999999999989</v>
      </c>
      <c r="P1056" s="801">
        <v>7.5</v>
      </c>
      <c r="Q1056" s="802">
        <v>50275.304000000011</v>
      </c>
      <c r="R1056" s="800"/>
      <c r="S1056" s="803"/>
    </row>
    <row r="1057" spans="1:19" s="161" customFormat="1">
      <c r="A1057" s="280"/>
      <c r="B1057" s="781"/>
      <c r="C1057" s="785"/>
      <c r="D1057" s="796" t="s">
        <v>176</v>
      </c>
      <c r="E1057" s="792"/>
      <c r="F1057" s="792"/>
      <c r="G1057" s="792"/>
      <c r="H1057" s="792"/>
      <c r="I1057" s="792"/>
      <c r="J1057" s="792"/>
      <c r="K1057" s="792"/>
      <c r="L1057" s="792"/>
      <c r="M1057" s="792"/>
      <c r="N1057" s="794">
        <v>9.7999999999999989</v>
      </c>
      <c r="O1057" s="794">
        <v>9.7999999999999989</v>
      </c>
      <c r="P1057" s="794"/>
      <c r="Q1057" s="795">
        <v>50275.304000000011</v>
      </c>
      <c r="R1057" s="792"/>
      <c r="S1057" s="797"/>
    </row>
    <row r="1058" spans="1:19" s="161" customFormat="1">
      <c r="A1058" s="280"/>
      <c r="B1058" s="781"/>
      <c r="C1058" s="786" t="s">
        <v>1975</v>
      </c>
      <c r="D1058" s="800"/>
      <c r="E1058" s="800"/>
      <c r="F1058" s="800"/>
      <c r="G1058" s="800"/>
      <c r="H1058" s="800"/>
      <c r="I1058" s="800"/>
      <c r="J1058" s="800"/>
      <c r="K1058" s="800"/>
      <c r="L1058" s="800"/>
      <c r="M1058" s="800"/>
      <c r="N1058" s="801">
        <v>9.7999999999999989</v>
      </c>
      <c r="O1058" s="801">
        <v>9.7999999999999989</v>
      </c>
      <c r="P1058" s="801"/>
      <c r="Q1058" s="802">
        <v>50275.304000000011</v>
      </c>
      <c r="R1058" s="800"/>
      <c r="S1058" s="803"/>
    </row>
    <row r="1059" spans="1:19" s="161" customFormat="1">
      <c r="A1059" s="280"/>
      <c r="B1059" s="781"/>
      <c r="C1059" s="776" t="s">
        <v>1976</v>
      </c>
      <c r="D1059" s="796" t="s">
        <v>150</v>
      </c>
      <c r="E1059" s="798" t="s">
        <v>871</v>
      </c>
      <c r="F1059" s="796"/>
      <c r="G1059" s="798" t="s">
        <v>354</v>
      </c>
      <c r="H1059" s="796" t="s">
        <v>354</v>
      </c>
      <c r="I1059" s="798" t="s">
        <v>154</v>
      </c>
      <c r="J1059" s="796" t="s">
        <v>155</v>
      </c>
      <c r="K1059" s="798" t="s">
        <v>156</v>
      </c>
      <c r="L1059" s="796" t="s">
        <v>855</v>
      </c>
      <c r="M1059" s="798" t="s">
        <v>855</v>
      </c>
      <c r="N1059" s="794">
        <v>37</v>
      </c>
      <c r="O1059" s="794">
        <v>32</v>
      </c>
      <c r="P1059" s="794"/>
      <c r="Q1059" s="795">
        <v>114841.3</v>
      </c>
      <c r="R1059" s="796"/>
      <c r="S1059" s="797"/>
    </row>
    <row r="1060" spans="1:19" s="161" customFormat="1">
      <c r="A1060" s="280"/>
      <c r="B1060" s="781"/>
      <c r="C1060" s="775"/>
      <c r="D1060" s="792"/>
      <c r="E1060" s="793"/>
      <c r="F1060" s="792"/>
      <c r="G1060" s="793"/>
      <c r="H1060" s="792"/>
      <c r="I1060" s="793"/>
      <c r="J1060" s="792"/>
      <c r="K1060" s="793"/>
      <c r="L1060" s="792"/>
      <c r="M1060" s="793"/>
      <c r="N1060" s="794"/>
      <c r="O1060" s="794"/>
      <c r="P1060" s="794"/>
      <c r="Q1060" s="795"/>
      <c r="R1060" s="796" t="s">
        <v>857</v>
      </c>
      <c r="S1060" s="797">
        <v>262635.75</v>
      </c>
    </row>
    <row r="1061" spans="1:19" s="161" customFormat="1">
      <c r="A1061" s="280"/>
      <c r="B1061" s="781"/>
      <c r="C1061" s="775"/>
      <c r="D1061" s="792"/>
      <c r="E1061" s="793"/>
      <c r="F1061" s="792"/>
      <c r="G1061" s="793"/>
      <c r="H1061" s="792"/>
      <c r="I1061" s="793"/>
      <c r="J1061" s="792"/>
      <c r="K1061" s="793"/>
      <c r="L1061" s="792"/>
      <c r="M1061" s="793"/>
      <c r="N1061" s="794"/>
      <c r="O1061" s="794"/>
      <c r="P1061" s="794"/>
      <c r="Q1061" s="795"/>
      <c r="R1061" s="796" t="s">
        <v>872</v>
      </c>
      <c r="S1061" s="797">
        <v>67660.160000000003</v>
      </c>
    </row>
    <row r="1062" spans="1:19" s="161" customFormat="1">
      <c r="A1062" s="280"/>
      <c r="B1062" s="781"/>
      <c r="C1062" s="775"/>
      <c r="D1062" s="792"/>
      <c r="E1062" s="793"/>
      <c r="F1062" s="792"/>
      <c r="G1062" s="793"/>
      <c r="H1062" s="792"/>
      <c r="I1062" s="793"/>
      <c r="J1062" s="792"/>
      <c r="K1062" s="793"/>
      <c r="L1062" s="792"/>
      <c r="M1062" s="793"/>
      <c r="N1062" s="794"/>
      <c r="O1062" s="794"/>
      <c r="P1062" s="794"/>
      <c r="Q1062" s="795"/>
      <c r="R1062" s="796" t="s">
        <v>161</v>
      </c>
      <c r="S1062" s="797">
        <v>15013.2</v>
      </c>
    </row>
    <row r="1063" spans="1:19" s="161" customFormat="1">
      <c r="A1063" s="280"/>
      <c r="B1063" s="781"/>
      <c r="C1063" s="775"/>
      <c r="D1063" s="792"/>
      <c r="E1063" s="799" t="s">
        <v>873</v>
      </c>
      <c r="F1063" s="800"/>
      <c r="G1063" s="800"/>
      <c r="H1063" s="800"/>
      <c r="I1063" s="800"/>
      <c r="J1063" s="800"/>
      <c r="K1063" s="800"/>
      <c r="L1063" s="800"/>
      <c r="M1063" s="800"/>
      <c r="N1063" s="801">
        <v>37</v>
      </c>
      <c r="O1063" s="801">
        <v>32</v>
      </c>
      <c r="P1063" s="801">
        <v>23.31</v>
      </c>
      <c r="Q1063" s="802">
        <v>114841.3</v>
      </c>
      <c r="R1063" s="800"/>
      <c r="S1063" s="803"/>
    </row>
    <row r="1064" spans="1:19" s="161" customFormat="1">
      <c r="A1064" s="280"/>
      <c r="B1064" s="781"/>
      <c r="C1064" s="785"/>
      <c r="D1064" s="796" t="s">
        <v>176</v>
      </c>
      <c r="E1064" s="792"/>
      <c r="F1064" s="792"/>
      <c r="G1064" s="792"/>
      <c r="H1064" s="792"/>
      <c r="I1064" s="792"/>
      <c r="J1064" s="792"/>
      <c r="K1064" s="792"/>
      <c r="L1064" s="792"/>
      <c r="M1064" s="792"/>
      <c r="N1064" s="794">
        <v>37</v>
      </c>
      <c r="O1064" s="794">
        <v>32</v>
      </c>
      <c r="P1064" s="794"/>
      <c r="Q1064" s="795">
        <v>114841.3</v>
      </c>
      <c r="R1064" s="792"/>
      <c r="S1064" s="797"/>
    </row>
    <row r="1065" spans="1:19" s="161" customFormat="1">
      <c r="A1065" s="280"/>
      <c r="B1065" s="781"/>
      <c r="C1065" s="786" t="s">
        <v>1977</v>
      </c>
      <c r="D1065" s="800"/>
      <c r="E1065" s="800"/>
      <c r="F1065" s="800"/>
      <c r="G1065" s="800"/>
      <c r="H1065" s="800"/>
      <c r="I1065" s="800"/>
      <c r="J1065" s="800"/>
      <c r="K1065" s="800"/>
      <c r="L1065" s="800"/>
      <c r="M1065" s="800"/>
      <c r="N1065" s="801">
        <v>37</v>
      </c>
      <c r="O1065" s="801">
        <v>32</v>
      </c>
      <c r="P1065" s="801"/>
      <c r="Q1065" s="802">
        <v>114841.3</v>
      </c>
      <c r="R1065" s="800"/>
      <c r="S1065" s="803"/>
    </row>
    <row r="1066" spans="1:19" s="161" customFormat="1">
      <c r="A1066" s="280"/>
      <c r="B1066" s="781"/>
      <c r="C1066" s="776" t="s">
        <v>1908</v>
      </c>
      <c r="D1066" s="796" t="s">
        <v>150</v>
      </c>
      <c r="E1066" s="798" t="s">
        <v>894</v>
      </c>
      <c r="F1066" s="796"/>
      <c r="G1066" s="798" t="s">
        <v>153</v>
      </c>
      <c r="H1066" s="796" t="s">
        <v>153</v>
      </c>
      <c r="I1066" s="798" t="s">
        <v>154</v>
      </c>
      <c r="J1066" s="796" t="s">
        <v>155</v>
      </c>
      <c r="K1066" s="798" t="s">
        <v>156</v>
      </c>
      <c r="L1066" s="796" t="s">
        <v>855</v>
      </c>
      <c r="M1066" s="798" t="s">
        <v>895</v>
      </c>
      <c r="N1066" s="794">
        <v>3.03</v>
      </c>
      <c r="O1066" s="794">
        <v>3.0100000000000002</v>
      </c>
      <c r="P1066" s="794"/>
      <c r="Q1066" s="795">
        <v>0</v>
      </c>
      <c r="R1066" s="796"/>
      <c r="S1066" s="797"/>
    </row>
    <row r="1067" spans="1:19" s="161" customFormat="1">
      <c r="A1067" s="280"/>
      <c r="B1067" s="781"/>
      <c r="C1067" s="775"/>
      <c r="D1067" s="792"/>
      <c r="E1067" s="793"/>
      <c r="F1067" s="792"/>
      <c r="G1067" s="793"/>
      <c r="H1067" s="792"/>
      <c r="I1067" s="793"/>
      <c r="J1067" s="792"/>
      <c r="K1067" s="793"/>
      <c r="L1067" s="792"/>
      <c r="M1067" s="793"/>
      <c r="N1067" s="794"/>
      <c r="O1067" s="794"/>
      <c r="P1067" s="794"/>
      <c r="Q1067" s="795"/>
      <c r="R1067" s="796" t="s">
        <v>161</v>
      </c>
      <c r="S1067" s="797">
        <v>0</v>
      </c>
    </row>
    <row r="1068" spans="1:19" s="161" customFormat="1">
      <c r="A1068" s="280"/>
      <c r="B1068" s="781"/>
      <c r="C1068" s="775"/>
      <c r="D1068" s="792"/>
      <c r="E1068" s="799" t="s">
        <v>896</v>
      </c>
      <c r="F1068" s="800"/>
      <c r="G1068" s="800"/>
      <c r="H1068" s="800"/>
      <c r="I1068" s="800"/>
      <c r="J1068" s="800"/>
      <c r="K1068" s="800"/>
      <c r="L1068" s="800"/>
      <c r="M1068" s="800"/>
      <c r="N1068" s="801">
        <v>3.03</v>
      </c>
      <c r="O1068" s="801">
        <v>3.0100000000000002</v>
      </c>
      <c r="P1068" s="801">
        <v>0</v>
      </c>
      <c r="Q1068" s="802">
        <v>0</v>
      </c>
      <c r="R1068" s="800"/>
      <c r="S1068" s="803"/>
    </row>
    <row r="1069" spans="1:19" s="161" customFormat="1">
      <c r="A1069" s="280"/>
      <c r="B1069" s="781"/>
      <c r="C1069" s="785"/>
      <c r="D1069" s="796" t="s">
        <v>176</v>
      </c>
      <c r="E1069" s="792"/>
      <c r="F1069" s="792"/>
      <c r="G1069" s="792"/>
      <c r="H1069" s="792"/>
      <c r="I1069" s="792"/>
      <c r="J1069" s="792"/>
      <c r="K1069" s="792"/>
      <c r="L1069" s="792"/>
      <c r="M1069" s="792"/>
      <c r="N1069" s="794">
        <v>3.03</v>
      </c>
      <c r="O1069" s="794">
        <v>3.0100000000000002</v>
      </c>
      <c r="P1069" s="794"/>
      <c r="Q1069" s="795">
        <v>0</v>
      </c>
      <c r="R1069" s="792"/>
      <c r="S1069" s="797"/>
    </row>
    <row r="1070" spans="1:19" s="161" customFormat="1">
      <c r="A1070" s="280"/>
      <c r="B1070" s="781"/>
      <c r="C1070" s="786" t="s">
        <v>1909</v>
      </c>
      <c r="D1070" s="800"/>
      <c r="E1070" s="800"/>
      <c r="F1070" s="800"/>
      <c r="G1070" s="800"/>
      <c r="H1070" s="800"/>
      <c r="I1070" s="800"/>
      <c r="J1070" s="800"/>
      <c r="K1070" s="800"/>
      <c r="L1070" s="800"/>
      <c r="M1070" s="800"/>
      <c r="N1070" s="801">
        <v>3.03</v>
      </c>
      <c r="O1070" s="801">
        <v>3.0100000000000002</v>
      </c>
      <c r="P1070" s="801"/>
      <c r="Q1070" s="802">
        <v>0</v>
      </c>
      <c r="R1070" s="800"/>
      <c r="S1070" s="803"/>
    </row>
    <row r="1071" spans="1:19" s="161" customFormat="1">
      <c r="A1071" s="280"/>
      <c r="B1071" s="781"/>
      <c r="C1071" s="776" t="s">
        <v>2072</v>
      </c>
      <c r="D1071" s="796" t="s">
        <v>177</v>
      </c>
      <c r="E1071" s="798" t="s">
        <v>862</v>
      </c>
      <c r="F1071" s="796" t="s">
        <v>863</v>
      </c>
      <c r="G1071" s="798" t="s">
        <v>179</v>
      </c>
      <c r="H1071" s="796" t="s">
        <v>179</v>
      </c>
      <c r="I1071" s="798" t="s">
        <v>159</v>
      </c>
      <c r="J1071" s="796" t="s">
        <v>155</v>
      </c>
      <c r="K1071" s="798" t="s">
        <v>156</v>
      </c>
      <c r="L1071" s="796" t="s">
        <v>850</v>
      </c>
      <c r="M1071" s="798" t="s">
        <v>864</v>
      </c>
      <c r="N1071" s="794">
        <v>0.54999999999999993</v>
      </c>
      <c r="O1071" s="794">
        <v>0.50000000000000011</v>
      </c>
      <c r="P1071" s="794"/>
      <c r="Q1071" s="795">
        <v>3274.5140000000001</v>
      </c>
      <c r="R1071" s="796"/>
      <c r="S1071" s="797"/>
    </row>
    <row r="1072" spans="1:19" s="161" customFormat="1">
      <c r="A1072" s="280"/>
      <c r="B1072" s="781"/>
      <c r="C1072" s="775"/>
      <c r="D1072" s="792"/>
      <c r="E1072" s="793"/>
      <c r="F1072" s="796" t="s">
        <v>865</v>
      </c>
      <c r="G1072" s="798" t="s">
        <v>179</v>
      </c>
      <c r="H1072" s="796" t="s">
        <v>179</v>
      </c>
      <c r="I1072" s="798" t="s">
        <v>159</v>
      </c>
      <c r="J1072" s="796" t="s">
        <v>155</v>
      </c>
      <c r="K1072" s="798" t="s">
        <v>156</v>
      </c>
      <c r="L1072" s="796" t="s">
        <v>850</v>
      </c>
      <c r="M1072" s="798" t="s">
        <v>864</v>
      </c>
      <c r="N1072" s="794">
        <v>0</v>
      </c>
      <c r="O1072" s="794">
        <v>0</v>
      </c>
      <c r="P1072" s="794"/>
      <c r="Q1072" s="795">
        <v>607.78099999999995</v>
      </c>
      <c r="R1072" s="796"/>
      <c r="S1072" s="797"/>
    </row>
    <row r="1073" spans="1:19" s="161" customFormat="1">
      <c r="A1073" s="280"/>
      <c r="B1073" s="781"/>
      <c r="C1073" s="775"/>
      <c r="D1073" s="792"/>
      <c r="E1073" s="799" t="s">
        <v>866</v>
      </c>
      <c r="F1073" s="800"/>
      <c r="G1073" s="800"/>
      <c r="H1073" s="800"/>
      <c r="I1073" s="800"/>
      <c r="J1073" s="800"/>
      <c r="K1073" s="800"/>
      <c r="L1073" s="800"/>
      <c r="M1073" s="800"/>
      <c r="N1073" s="801">
        <v>0.54999999999999993</v>
      </c>
      <c r="O1073" s="801">
        <v>0.50000000000000011</v>
      </c>
      <c r="P1073" s="801">
        <v>0.98</v>
      </c>
      <c r="Q1073" s="802">
        <v>3882.2950000000005</v>
      </c>
      <c r="R1073" s="800"/>
      <c r="S1073" s="803"/>
    </row>
    <row r="1074" spans="1:19" s="161" customFormat="1">
      <c r="A1074" s="280"/>
      <c r="B1074" s="781"/>
      <c r="C1074" s="775"/>
      <c r="D1074" s="792"/>
      <c r="E1074" s="798" t="s">
        <v>867</v>
      </c>
      <c r="F1074" s="796" t="s">
        <v>225</v>
      </c>
      <c r="G1074" s="798" t="s">
        <v>179</v>
      </c>
      <c r="H1074" s="796" t="s">
        <v>179</v>
      </c>
      <c r="I1074" s="798" t="s">
        <v>159</v>
      </c>
      <c r="J1074" s="796" t="s">
        <v>155</v>
      </c>
      <c r="K1074" s="798" t="s">
        <v>156</v>
      </c>
      <c r="L1074" s="796" t="s">
        <v>868</v>
      </c>
      <c r="M1074" s="798" t="s">
        <v>869</v>
      </c>
      <c r="N1074" s="794">
        <v>0.19999999999999998</v>
      </c>
      <c r="O1074" s="794">
        <v>0.19999999999999998</v>
      </c>
      <c r="P1074" s="794"/>
      <c r="Q1074" s="795">
        <v>560.42999999999995</v>
      </c>
      <c r="R1074" s="796"/>
      <c r="S1074" s="808"/>
    </row>
    <row r="1075" spans="1:19" s="161" customFormat="1">
      <c r="A1075" s="280"/>
      <c r="B1075" s="781"/>
      <c r="C1075" s="775"/>
      <c r="D1075" s="792"/>
      <c r="E1075" s="799" t="s">
        <v>870</v>
      </c>
      <c r="F1075" s="800"/>
      <c r="G1075" s="800"/>
      <c r="H1075" s="800"/>
      <c r="I1075" s="800"/>
      <c r="J1075" s="800"/>
      <c r="K1075" s="800"/>
      <c r="L1075" s="800"/>
      <c r="M1075" s="800"/>
      <c r="N1075" s="801">
        <v>0.19999999999999998</v>
      </c>
      <c r="O1075" s="801">
        <v>0.19999999999999998</v>
      </c>
      <c r="P1075" s="801">
        <v>0.17100000000000001</v>
      </c>
      <c r="Q1075" s="802">
        <v>560.43000000000006</v>
      </c>
      <c r="R1075" s="800"/>
      <c r="S1075" s="803"/>
    </row>
    <row r="1076" spans="1:19" s="161" customFormat="1">
      <c r="A1076" s="280"/>
      <c r="B1076" s="781"/>
      <c r="C1076" s="785"/>
      <c r="D1076" s="796" t="s">
        <v>189</v>
      </c>
      <c r="E1076" s="792"/>
      <c r="F1076" s="792"/>
      <c r="G1076" s="792"/>
      <c r="H1076" s="792"/>
      <c r="I1076" s="792"/>
      <c r="J1076" s="792"/>
      <c r="K1076" s="792"/>
      <c r="L1076" s="792"/>
      <c r="M1076" s="792"/>
      <c r="N1076" s="794">
        <v>0.75000000000000011</v>
      </c>
      <c r="O1076" s="794">
        <v>0.70000000000000029</v>
      </c>
      <c r="P1076" s="794"/>
      <c r="Q1076" s="795">
        <v>4442.7250000000004</v>
      </c>
      <c r="R1076" s="792"/>
      <c r="S1076" s="797"/>
    </row>
    <row r="1077" spans="1:19" s="161" customFormat="1">
      <c r="A1077" s="280"/>
      <c r="B1077" s="781"/>
      <c r="C1077" s="786" t="s">
        <v>2073</v>
      </c>
      <c r="D1077" s="800"/>
      <c r="E1077" s="800"/>
      <c r="F1077" s="800"/>
      <c r="G1077" s="800"/>
      <c r="H1077" s="800"/>
      <c r="I1077" s="800"/>
      <c r="J1077" s="800"/>
      <c r="K1077" s="800"/>
      <c r="L1077" s="800"/>
      <c r="M1077" s="800"/>
      <c r="N1077" s="801">
        <v>0.75000000000000011</v>
      </c>
      <c r="O1077" s="801">
        <v>0.70000000000000029</v>
      </c>
      <c r="P1077" s="801"/>
      <c r="Q1077" s="802">
        <v>4442.7250000000004</v>
      </c>
      <c r="R1077" s="800"/>
      <c r="S1077" s="803"/>
    </row>
    <row r="1078" spans="1:19" s="161" customFormat="1">
      <c r="A1078" s="280"/>
      <c r="B1078" s="781"/>
      <c r="C1078" s="776" t="s">
        <v>2131</v>
      </c>
      <c r="D1078" s="796" t="s">
        <v>150</v>
      </c>
      <c r="E1078" s="798" t="s">
        <v>848</v>
      </c>
      <c r="F1078" s="796"/>
      <c r="G1078" s="798" t="s">
        <v>153</v>
      </c>
      <c r="H1078" s="796" t="s">
        <v>153</v>
      </c>
      <c r="I1078" s="798" t="s">
        <v>154</v>
      </c>
      <c r="J1078" s="796" t="s">
        <v>155</v>
      </c>
      <c r="K1078" s="798" t="s">
        <v>156</v>
      </c>
      <c r="L1078" s="796" t="s">
        <v>849</v>
      </c>
      <c r="M1078" s="798" t="s">
        <v>850</v>
      </c>
      <c r="N1078" s="794">
        <v>6.915</v>
      </c>
      <c r="O1078" s="794">
        <v>5.6900000000000013</v>
      </c>
      <c r="P1078" s="794"/>
      <c r="Q1078" s="795">
        <v>905.96587999999986</v>
      </c>
      <c r="R1078" s="796"/>
      <c r="S1078" s="797"/>
    </row>
    <row r="1079" spans="1:19" s="161" customFormat="1">
      <c r="A1079" s="280"/>
      <c r="B1079" s="781"/>
      <c r="C1079" s="775"/>
      <c r="D1079" s="792"/>
      <c r="E1079" s="793"/>
      <c r="F1079" s="792"/>
      <c r="G1079" s="793"/>
      <c r="H1079" s="792"/>
      <c r="I1079" s="793"/>
      <c r="J1079" s="792"/>
      <c r="K1079" s="793"/>
      <c r="L1079" s="792"/>
      <c r="M1079" s="793"/>
      <c r="N1079" s="794"/>
      <c r="O1079" s="794"/>
      <c r="P1079" s="794"/>
      <c r="Q1079" s="795"/>
      <c r="R1079" s="796" t="s">
        <v>161</v>
      </c>
      <c r="S1079" s="797">
        <v>68351</v>
      </c>
    </row>
    <row r="1080" spans="1:19" s="161" customFormat="1">
      <c r="A1080" s="280"/>
      <c r="B1080" s="781"/>
      <c r="C1080" s="775"/>
      <c r="D1080" s="792"/>
      <c r="E1080" s="799" t="s">
        <v>851</v>
      </c>
      <c r="F1080" s="800"/>
      <c r="G1080" s="800"/>
      <c r="H1080" s="800"/>
      <c r="I1080" s="800"/>
      <c r="J1080" s="800"/>
      <c r="K1080" s="800"/>
      <c r="L1080" s="800"/>
      <c r="M1080" s="800"/>
      <c r="N1080" s="801">
        <v>6.915</v>
      </c>
      <c r="O1080" s="801">
        <v>5.6900000000000013</v>
      </c>
      <c r="P1080" s="801">
        <v>4.82</v>
      </c>
      <c r="Q1080" s="802">
        <v>905.96587999999986</v>
      </c>
      <c r="R1080" s="800"/>
      <c r="S1080" s="803"/>
    </row>
    <row r="1081" spans="1:19" s="161" customFormat="1">
      <c r="A1081" s="280"/>
      <c r="B1081" s="781"/>
      <c r="C1081" s="775"/>
      <c r="D1081" s="792"/>
      <c r="E1081" s="798" t="s">
        <v>852</v>
      </c>
      <c r="F1081" s="796"/>
      <c r="G1081" s="798" t="s">
        <v>153</v>
      </c>
      <c r="H1081" s="796" t="s">
        <v>153</v>
      </c>
      <c r="I1081" s="798" t="s">
        <v>154</v>
      </c>
      <c r="J1081" s="796" t="s">
        <v>155</v>
      </c>
      <c r="K1081" s="798" t="s">
        <v>156</v>
      </c>
      <c r="L1081" s="796" t="s">
        <v>850</v>
      </c>
      <c r="M1081" s="798" t="s">
        <v>853</v>
      </c>
      <c r="N1081" s="794">
        <v>1.05</v>
      </c>
      <c r="O1081" s="794">
        <v>1.2</v>
      </c>
      <c r="P1081" s="794"/>
      <c r="Q1081" s="795">
        <v>2666.1189200000003</v>
      </c>
      <c r="R1081" s="796"/>
      <c r="S1081" s="797"/>
    </row>
    <row r="1082" spans="1:19" s="161" customFormat="1">
      <c r="A1082" s="280"/>
      <c r="B1082" s="781"/>
      <c r="C1082" s="775"/>
      <c r="D1082" s="792"/>
      <c r="E1082" s="793"/>
      <c r="F1082" s="792"/>
      <c r="G1082" s="793"/>
      <c r="H1082" s="792"/>
      <c r="I1082" s="793"/>
      <c r="J1082" s="792"/>
      <c r="K1082" s="793"/>
      <c r="L1082" s="792"/>
      <c r="M1082" s="793"/>
      <c r="N1082" s="794"/>
      <c r="O1082" s="794"/>
      <c r="P1082" s="794"/>
      <c r="Q1082" s="795"/>
      <c r="R1082" s="796" t="s">
        <v>161</v>
      </c>
      <c r="S1082" s="797">
        <v>188469</v>
      </c>
    </row>
    <row r="1083" spans="1:19" s="161" customFormat="1">
      <c r="A1083" s="280"/>
      <c r="B1083" s="781"/>
      <c r="C1083" s="775"/>
      <c r="D1083" s="792"/>
      <c r="E1083" s="799" t="s">
        <v>854</v>
      </c>
      <c r="F1083" s="800"/>
      <c r="G1083" s="800"/>
      <c r="H1083" s="800"/>
      <c r="I1083" s="800"/>
      <c r="J1083" s="800"/>
      <c r="K1083" s="800"/>
      <c r="L1083" s="800"/>
      <c r="M1083" s="800"/>
      <c r="N1083" s="801">
        <v>1.05</v>
      </c>
      <c r="O1083" s="801">
        <v>1.2</v>
      </c>
      <c r="P1083" s="801">
        <v>1.31</v>
      </c>
      <c r="Q1083" s="802">
        <v>2666.1189200000003</v>
      </c>
      <c r="R1083" s="800"/>
      <c r="S1083" s="803"/>
    </row>
    <row r="1084" spans="1:19" s="161" customFormat="1">
      <c r="A1084" s="280"/>
      <c r="B1084" s="781"/>
      <c r="C1084" s="775"/>
      <c r="D1084" s="796" t="s">
        <v>176</v>
      </c>
      <c r="E1084" s="792"/>
      <c r="F1084" s="792"/>
      <c r="G1084" s="792"/>
      <c r="H1084" s="792"/>
      <c r="I1084" s="792"/>
      <c r="J1084" s="792"/>
      <c r="K1084" s="792"/>
      <c r="L1084" s="792"/>
      <c r="M1084" s="792"/>
      <c r="N1084" s="794">
        <v>7.9650000000000043</v>
      </c>
      <c r="O1084" s="794">
        <v>6.889999999999997</v>
      </c>
      <c r="P1084" s="794"/>
      <c r="Q1084" s="795">
        <v>3572.0848000000001</v>
      </c>
      <c r="R1084" s="792"/>
      <c r="S1084" s="797"/>
    </row>
    <row r="1085" spans="1:19" s="161" customFormat="1">
      <c r="A1085" s="280"/>
      <c r="B1085" s="781"/>
      <c r="C1085" s="775"/>
      <c r="D1085" s="796" t="s">
        <v>177</v>
      </c>
      <c r="E1085" s="798" t="s">
        <v>1869</v>
      </c>
      <c r="F1085" s="796"/>
      <c r="G1085" s="798" t="s">
        <v>179</v>
      </c>
      <c r="H1085" s="796" t="s">
        <v>179</v>
      </c>
      <c r="I1085" s="798" t="s">
        <v>154</v>
      </c>
      <c r="J1085" s="796" t="s">
        <v>155</v>
      </c>
      <c r="K1085" s="798" t="s">
        <v>156</v>
      </c>
      <c r="L1085" s="796" t="s">
        <v>850</v>
      </c>
      <c r="M1085" s="798" t="s">
        <v>850</v>
      </c>
      <c r="N1085" s="794">
        <v>1.72</v>
      </c>
      <c r="O1085" s="794">
        <v>1.6499999999999997</v>
      </c>
      <c r="P1085" s="794"/>
      <c r="Q1085" s="795">
        <v>6148.3093400000007</v>
      </c>
      <c r="R1085" s="796"/>
      <c r="S1085" s="797"/>
    </row>
    <row r="1086" spans="1:19" s="161" customFormat="1">
      <c r="A1086" s="280"/>
      <c r="B1086" s="781"/>
      <c r="C1086" s="775"/>
      <c r="D1086" s="792"/>
      <c r="E1086" s="799" t="s">
        <v>1870</v>
      </c>
      <c r="F1086" s="800"/>
      <c r="G1086" s="800"/>
      <c r="H1086" s="800"/>
      <c r="I1086" s="800"/>
      <c r="J1086" s="800"/>
      <c r="K1086" s="800"/>
      <c r="L1086" s="800"/>
      <c r="M1086" s="800"/>
      <c r="N1086" s="801">
        <v>1.72</v>
      </c>
      <c r="O1086" s="801">
        <v>1.6499999999999997</v>
      </c>
      <c r="P1086" s="801">
        <v>1.64</v>
      </c>
      <c r="Q1086" s="802">
        <v>6148.3093400000007</v>
      </c>
      <c r="R1086" s="800"/>
      <c r="S1086" s="803"/>
    </row>
    <row r="1087" spans="1:19" s="161" customFormat="1">
      <c r="A1087" s="280"/>
      <c r="B1087" s="781"/>
      <c r="C1087" s="785"/>
      <c r="D1087" s="796" t="s">
        <v>189</v>
      </c>
      <c r="E1087" s="792"/>
      <c r="F1087" s="792"/>
      <c r="G1087" s="792"/>
      <c r="H1087" s="792"/>
      <c r="I1087" s="792"/>
      <c r="J1087" s="792"/>
      <c r="K1087" s="792"/>
      <c r="L1087" s="792"/>
      <c r="M1087" s="792"/>
      <c r="N1087" s="794">
        <v>1.72</v>
      </c>
      <c r="O1087" s="794">
        <v>1.6499999999999997</v>
      </c>
      <c r="P1087" s="794"/>
      <c r="Q1087" s="795">
        <v>6148.3093400000007</v>
      </c>
      <c r="R1087" s="792"/>
      <c r="S1087" s="797"/>
    </row>
    <row r="1088" spans="1:19" s="161" customFormat="1">
      <c r="A1088" s="280"/>
      <c r="B1088" s="781"/>
      <c r="C1088" s="786" t="s">
        <v>2132</v>
      </c>
      <c r="D1088" s="800"/>
      <c r="E1088" s="800"/>
      <c r="F1088" s="800"/>
      <c r="G1088" s="800"/>
      <c r="H1088" s="800"/>
      <c r="I1088" s="800"/>
      <c r="J1088" s="800"/>
      <c r="K1088" s="800"/>
      <c r="L1088" s="800"/>
      <c r="M1088" s="800"/>
      <c r="N1088" s="801">
        <v>9.6849999999999969</v>
      </c>
      <c r="O1088" s="801">
        <v>8.5399999999999956</v>
      </c>
      <c r="P1088" s="801"/>
      <c r="Q1088" s="802">
        <v>9720.3941400000022</v>
      </c>
      <c r="R1088" s="800"/>
      <c r="S1088" s="803"/>
    </row>
    <row r="1089" spans="1:19" s="161" customFormat="1">
      <c r="A1089" s="280"/>
      <c r="B1089" s="781"/>
      <c r="C1089" s="776" t="s">
        <v>2133</v>
      </c>
      <c r="D1089" s="796" t="s">
        <v>150</v>
      </c>
      <c r="E1089" s="798" t="s">
        <v>874</v>
      </c>
      <c r="F1089" s="796"/>
      <c r="G1089" s="798" t="s">
        <v>354</v>
      </c>
      <c r="H1089" s="796" t="s">
        <v>354</v>
      </c>
      <c r="I1089" s="798" t="s">
        <v>154</v>
      </c>
      <c r="J1089" s="796" t="s">
        <v>155</v>
      </c>
      <c r="K1089" s="798" t="s">
        <v>156</v>
      </c>
      <c r="L1089" s="796" t="s">
        <v>843</v>
      </c>
      <c r="M1089" s="798" t="s">
        <v>875</v>
      </c>
      <c r="N1089" s="794">
        <v>1.25</v>
      </c>
      <c r="O1089" s="794">
        <v>1.1000000000000001</v>
      </c>
      <c r="P1089" s="794"/>
      <c r="Q1089" s="795">
        <v>51.44</v>
      </c>
      <c r="R1089" s="796"/>
      <c r="S1089" s="797"/>
    </row>
    <row r="1090" spans="1:19" s="161" customFormat="1">
      <c r="A1090" s="280"/>
      <c r="B1090" s="781"/>
      <c r="C1090" s="775"/>
      <c r="D1090" s="792"/>
      <c r="E1090" s="793"/>
      <c r="F1090" s="792"/>
      <c r="G1090" s="793"/>
      <c r="H1090" s="792"/>
      <c r="I1090" s="793"/>
      <c r="J1090" s="792"/>
      <c r="K1090" s="793"/>
      <c r="L1090" s="792"/>
      <c r="M1090" s="793"/>
      <c r="N1090" s="794"/>
      <c r="O1090" s="794"/>
      <c r="P1090" s="794"/>
      <c r="Q1090" s="795"/>
      <c r="R1090" s="796" t="s">
        <v>857</v>
      </c>
      <c r="S1090" s="797">
        <v>280</v>
      </c>
    </row>
    <row r="1091" spans="1:19" s="161" customFormat="1">
      <c r="A1091" s="280"/>
      <c r="B1091" s="781"/>
      <c r="C1091" s="775"/>
      <c r="D1091" s="792"/>
      <c r="E1091" s="799" t="s">
        <v>876</v>
      </c>
      <c r="F1091" s="800"/>
      <c r="G1091" s="800"/>
      <c r="H1091" s="800"/>
      <c r="I1091" s="800"/>
      <c r="J1091" s="800"/>
      <c r="K1091" s="800"/>
      <c r="L1091" s="800"/>
      <c r="M1091" s="800"/>
      <c r="N1091" s="801">
        <v>1.25</v>
      </c>
      <c r="O1091" s="801">
        <v>1.1000000000000001</v>
      </c>
      <c r="P1091" s="801">
        <v>0.53400000000000003</v>
      </c>
      <c r="Q1091" s="802">
        <v>51.44</v>
      </c>
      <c r="R1091" s="800"/>
      <c r="S1091" s="803"/>
    </row>
    <row r="1092" spans="1:19" s="161" customFormat="1">
      <c r="A1092" s="280"/>
      <c r="B1092" s="781"/>
      <c r="C1092" s="775"/>
      <c r="D1092" s="792"/>
      <c r="E1092" s="798" t="s">
        <v>877</v>
      </c>
      <c r="F1092" s="796"/>
      <c r="G1092" s="798" t="s">
        <v>354</v>
      </c>
      <c r="H1092" s="796" t="s">
        <v>354</v>
      </c>
      <c r="I1092" s="798" t="s">
        <v>154</v>
      </c>
      <c r="J1092" s="796" t="s">
        <v>155</v>
      </c>
      <c r="K1092" s="798" t="s">
        <v>156</v>
      </c>
      <c r="L1092" s="796" t="s">
        <v>843</v>
      </c>
      <c r="M1092" s="798" t="s">
        <v>875</v>
      </c>
      <c r="N1092" s="794">
        <v>1.25</v>
      </c>
      <c r="O1092" s="794">
        <v>1.1000000000000001</v>
      </c>
      <c r="P1092" s="794"/>
      <c r="Q1092" s="795">
        <v>54.773000000000003</v>
      </c>
      <c r="R1092" s="796"/>
      <c r="S1092" s="797"/>
    </row>
    <row r="1093" spans="1:19" s="161" customFormat="1">
      <c r="A1093" s="280"/>
      <c r="B1093" s="781"/>
      <c r="C1093" s="775"/>
      <c r="D1093" s="792"/>
      <c r="E1093" s="793"/>
      <c r="F1093" s="792"/>
      <c r="G1093" s="793"/>
      <c r="H1093" s="792"/>
      <c r="I1093" s="793"/>
      <c r="J1093" s="792"/>
      <c r="K1093" s="793"/>
      <c r="L1093" s="792"/>
      <c r="M1093" s="793"/>
      <c r="N1093" s="794"/>
      <c r="O1093" s="794"/>
      <c r="P1093" s="794"/>
      <c r="Q1093" s="795"/>
      <c r="R1093" s="796" t="s">
        <v>857</v>
      </c>
      <c r="S1093" s="797">
        <v>321</v>
      </c>
    </row>
    <row r="1094" spans="1:19" s="161" customFormat="1">
      <c r="A1094" s="280"/>
      <c r="B1094" s="781"/>
      <c r="C1094" s="775"/>
      <c r="D1094" s="792"/>
      <c r="E1094" s="799" t="s">
        <v>878</v>
      </c>
      <c r="F1094" s="800"/>
      <c r="G1094" s="800"/>
      <c r="H1094" s="800"/>
      <c r="I1094" s="800"/>
      <c r="J1094" s="800"/>
      <c r="K1094" s="800"/>
      <c r="L1094" s="800"/>
      <c r="M1094" s="800"/>
      <c r="N1094" s="801">
        <v>1.25</v>
      </c>
      <c r="O1094" s="801">
        <v>1.1000000000000001</v>
      </c>
      <c r="P1094" s="801">
        <v>0.54300000000000004</v>
      </c>
      <c r="Q1094" s="802">
        <v>54.773000000000003</v>
      </c>
      <c r="R1094" s="800"/>
      <c r="S1094" s="803"/>
    </row>
    <row r="1095" spans="1:19" s="161" customFormat="1">
      <c r="A1095" s="280"/>
      <c r="B1095" s="781"/>
      <c r="C1095" s="775"/>
      <c r="D1095" s="792"/>
      <c r="E1095" s="798" t="s">
        <v>879</v>
      </c>
      <c r="F1095" s="796"/>
      <c r="G1095" s="798" t="s">
        <v>354</v>
      </c>
      <c r="H1095" s="796" t="s">
        <v>354</v>
      </c>
      <c r="I1095" s="798" t="s">
        <v>154</v>
      </c>
      <c r="J1095" s="796" t="s">
        <v>155</v>
      </c>
      <c r="K1095" s="798" t="s">
        <v>156</v>
      </c>
      <c r="L1095" s="796" t="s">
        <v>843</v>
      </c>
      <c r="M1095" s="798" t="s">
        <v>875</v>
      </c>
      <c r="N1095" s="794">
        <v>3</v>
      </c>
      <c r="O1095" s="794">
        <v>2.5</v>
      </c>
      <c r="P1095" s="794"/>
      <c r="Q1095" s="795">
        <v>349.61600000000004</v>
      </c>
      <c r="R1095" s="796"/>
      <c r="S1095" s="797"/>
    </row>
    <row r="1096" spans="1:19" s="161" customFormat="1">
      <c r="A1096" s="280"/>
      <c r="B1096" s="781"/>
      <c r="C1096" s="775"/>
      <c r="D1096" s="792"/>
      <c r="E1096" s="793"/>
      <c r="F1096" s="792"/>
      <c r="G1096" s="793"/>
      <c r="H1096" s="792"/>
      <c r="I1096" s="793"/>
      <c r="J1096" s="792"/>
      <c r="K1096" s="793"/>
      <c r="L1096" s="792"/>
      <c r="M1096" s="793"/>
      <c r="N1096" s="794"/>
      <c r="O1096" s="794"/>
      <c r="P1096" s="794"/>
      <c r="Q1096" s="795"/>
      <c r="R1096" s="796" t="s">
        <v>857</v>
      </c>
      <c r="S1096" s="797">
        <v>1795</v>
      </c>
    </row>
    <row r="1097" spans="1:19" s="161" customFormat="1">
      <c r="A1097" s="280"/>
      <c r="B1097" s="781"/>
      <c r="C1097" s="775"/>
      <c r="D1097" s="792"/>
      <c r="E1097" s="799" t="s">
        <v>880</v>
      </c>
      <c r="F1097" s="800"/>
      <c r="G1097" s="800"/>
      <c r="H1097" s="800"/>
      <c r="I1097" s="800"/>
      <c r="J1097" s="800"/>
      <c r="K1097" s="800"/>
      <c r="L1097" s="800"/>
      <c r="M1097" s="800"/>
      <c r="N1097" s="801">
        <v>3</v>
      </c>
      <c r="O1097" s="801">
        <v>2.5</v>
      </c>
      <c r="P1097" s="801">
        <v>1.3</v>
      </c>
      <c r="Q1097" s="802">
        <v>349.61600000000004</v>
      </c>
      <c r="R1097" s="800"/>
      <c r="S1097" s="803"/>
    </row>
    <row r="1098" spans="1:19" s="161" customFormat="1">
      <c r="A1098" s="280"/>
      <c r="B1098" s="781"/>
      <c r="C1098" s="775"/>
      <c r="D1098" s="792"/>
      <c r="E1098" s="798" t="s">
        <v>881</v>
      </c>
      <c r="F1098" s="796"/>
      <c r="G1098" s="798" t="s">
        <v>354</v>
      </c>
      <c r="H1098" s="796" t="s">
        <v>354</v>
      </c>
      <c r="I1098" s="798" t="s">
        <v>154</v>
      </c>
      <c r="J1098" s="796" t="s">
        <v>155</v>
      </c>
      <c r="K1098" s="798" t="s">
        <v>156</v>
      </c>
      <c r="L1098" s="796" t="s">
        <v>843</v>
      </c>
      <c r="M1098" s="798" t="s">
        <v>875</v>
      </c>
      <c r="N1098" s="794">
        <v>3</v>
      </c>
      <c r="O1098" s="794">
        <v>2.5</v>
      </c>
      <c r="P1098" s="794"/>
      <c r="Q1098" s="795">
        <v>198.6</v>
      </c>
      <c r="R1098" s="796"/>
      <c r="S1098" s="797"/>
    </row>
    <row r="1099" spans="1:19" s="161" customFormat="1">
      <c r="A1099" s="280"/>
      <c r="B1099" s="781"/>
      <c r="C1099" s="775"/>
      <c r="D1099" s="792"/>
      <c r="E1099" s="793"/>
      <c r="F1099" s="792"/>
      <c r="G1099" s="793"/>
      <c r="H1099" s="792"/>
      <c r="I1099" s="793"/>
      <c r="J1099" s="792"/>
      <c r="K1099" s="793"/>
      <c r="L1099" s="792"/>
      <c r="M1099" s="793"/>
      <c r="N1099" s="794"/>
      <c r="O1099" s="794"/>
      <c r="P1099" s="794"/>
      <c r="Q1099" s="795"/>
      <c r="R1099" s="796" t="s">
        <v>857</v>
      </c>
      <c r="S1099" s="797">
        <v>1084</v>
      </c>
    </row>
    <row r="1100" spans="1:19" s="161" customFormat="1">
      <c r="A1100" s="280"/>
      <c r="B1100" s="781"/>
      <c r="C1100" s="775"/>
      <c r="D1100" s="792"/>
      <c r="E1100" s="799" t="s">
        <v>882</v>
      </c>
      <c r="F1100" s="800"/>
      <c r="G1100" s="800"/>
      <c r="H1100" s="800"/>
      <c r="I1100" s="800"/>
      <c r="J1100" s="800"/>
      <c r="K1100" s="800"/>
      <c r="L1100" s="800"/>
      <c r="M1100" s="800"/>
      <c r="N1100" s="801">
        <v>3</v>
      </c>
      <c r="O1100" s="801">
        <v>2.5</v>
      </c>
      <c r="P1100" s="801">
        <v>1.2250000000000001</v>
      </c>
      <c r="Q1100" s="802">
        <v>198.6</v>
      </c>
      <c r="R1100" s="800"/>
      <c r="S1100" s="803"/>
    </row>
    <row r="1101" spans="1:19" s="161" customFormat="1">
      <c r="A1101" s="280"/>
      <c r="B1101" s="781"/>
      <c r="C1101" s="775"/>
      <c r="D1101" s="792"/>
      <c r="E1101" s="798" t="s">
        <v>883</v>
      </c>
      <c r="F1101" s="796"/>
      <c r="G1101" s="798" t="s">
        <v>153</v>
      </c>
      <c r="H1101" s="796" t="s">
        <v>153</v>
      </c>
      <c r="I1101" s="798" t="s">
        <v>154</v>
      </c>
      <c r="J1101" s="796" t="s">
        <v>155</v>
      </c>
      <c r="K1101" s="798" t="s">
        <v>156</v>
      </c>
      <c r="L1101" s="796" t="s">
        <v>843</v>
      </c>
      <c r="M1101" s="798" t="s">
        <v>875</v>
      </c>
      <c r="N1101" s="794">
        <v>0.79999999999999993</v>
      </c>
      <c r="O1101" s="794">
        <v>0.79999999999999993</v>
      </c>
      <c r="P1101" s="794"/>
      <c r="Q1101" s="795">
        <v>549.65</v>
      </c>
      <c r="R1101" s="796"/>
      <c r="S1101" s="797"/>
    </row>
    <row r="1102" spans="1:19" s="161" customFormat="1">
      <c r="A1102" s="280"/>
      <c r="B1102" s="781"/>
      <c r="C1102" s="775"/>
      <c r="D1102" s="792"/>
      <c r="E1102" s="793"/>
      <c r="F1102" s="792"/>
      <c r="G1102" s="793"/>
      <c r="H1102" s="792"/>
      <c r="I1102" s="793"/>
      <c r="J1102" s="792"/>
      <c r="K1102" s="793"/>
      <c r="L1102" s="792"/>
      <c r="M1102" s="793"/>
      <c r="N1102" s="794"/>
      <c r="O1102" s="794"/>
      <c r="P1102" s="794"/>
      <c r="Q1102" s="795"/>
      <c r="R1102" s="796" t="s">
        <v>161</v>
      </c>
      <c r="S1102" s="797">
        <v>39710</v>
      </c>
    </row>
    <row r="1103" spans="1:19" s="161" customFormat="1">
      <c r="A1103" s="280"/>
      <c r="B1103" s="781"/>
      <c r="C1103" s="775"/>
      <c r="D1103" s="792"/>
      <c r="E1103" s="799" t="s">
        <v>884</v>
      </c>
      <c r="F1103" s="800"/>
      <c r="G1103" s="800"/>
      <c r="H1103" s="800"/>
      <c r="I1103" s="800"/>
      <c r="J1103" s="800"/>
      <c r="K1103" s="800"/>
      <c r="L1103" s="800"/>
      <c r="M1103" s="800"/>
      <c r="N1103" s="801">
        <v>0.79999999999999993</v>
      </c>
      <c r="O1103" s="801">
        <v>0.79999999999999993</v>
      </c>
      <c r="P1103" s="801">
        <v>0.8</v>
      </c>
      <c r="Q1103" s="802">
        <v>549.65</v>
      </c>
      <c r="R1103" s="800"/>
      <c r="S1103" s="803"/>
    </row>
    <row r="1104" spans="1:19" s="161" customFormat="1">
      <c r="A1104" s="280"/>
      <c r="B1104" s="781"/>
      <c r="C1104" s="775"/>
      <c r="D1104" s="792"/>
      <c r="E1104" s="798" t="s">
        <v>1970</v>
      </c>
      <c r="F1104" s="796"/>
      <c r="G1104" s="798" t="s">
        <v>354</v>
      </c>
      <c r="H1104" s="796" t="s">
        <v>354</v>
      </c>
      <c r="I1104" s="798" t="s">
        <v>154</v>
      </c>
      <c r="J1104" s="796" t="s">
        <v>155</v>
      </c>
      <c r="K1104" s="798" t="s">
        <v>156</v>
      </c>
      <c r="L1104" s="796" t="s">
        <v>843</v>
      </c>
      <c r="M1104" s="798" t="s">
        <v>875</v>
      </c>
      <c r="N1104" s="794">
        <v>10</v>
      </c>
      <c r="O1104" s="794">
        <v>10</v>
      </c>
      <c r="P1104" s="794"/>
      <c r="Q1104" s="795">
        <v>29415.473999999998</v>
      </c>
      <c r="R1104" s="796"/>
      <c r="S1104" s="797"/>
    </row>
    <row r="1105" spans="1:19" s="161" customFormat="1">
      <c r="A1105" s="280"/>
      <c r="B1105" s="781"/>
      <c r="C1105" s="775"/>
      <c r="D1105" s="792"/>
      <c r="E1105" s="793"/>
      <c r="F1105" s="792"/>
      <c r="G1105" s="793"/>
      <c r="H1105" s="792"/>
      <c r="I1105" s="793"/>
      <c r="J1105" s="792"/>
      <c r="K1105" s="793"/>
      <c r="L1105" s="792"/>
      <c r="M1105" s="793"/>
      <c r="N1105" s="794"/>
      <c r="O1105" s="794"/>
      <c r="P1105" s="794"/>
      <c r="Q1105" s="795"/>
      <c r="R1105" s="796" t="s">
        <v>857</v>
      </c>
      <c r="S1105" s="797">
        <v>151451</v>
      </c>
    </row>
    <row r="1106" spans="1:19" s="161" customFormat="1">
      <c r="A1106" s="280"/>
      <c r="B1106" s="781"/>
      <c r="C1106" s="775"/>
      <c r="D1106" s="792"/>
      <c r="E1106" s="799" t="s">
        <v>1971</v>
      </c>
      <c r="F1106" s="800"/>
      <c r="G1106" s="800"/>
      <c r="H1106" s="800"/>
      <c r="I1106" s="800"/>
      <c r="J1106" s="800"/>
      <c r="K1106" s="800"/>
      <c r="L1106" s="800"/>
      <c r="M1106" s="800"/>
      <c r="N1106" s="801">
        <v>10</v>
      </c>
      <c r="O1106" s="801">
        <v>10</v>
      </c>
      <c r="P1106" s="801">
        <v>4.6500000000000004</v>
      </c>
      <c r="Q1106" s="802">
        <v>29415.473999999998</v>
      </c>
      <c r="R1106" s="800"/>
      <c r="S1106" s="803"/>
    </row>
    <row r="1107" spans="1:19" s="161" customFormat="1">
      <c r="A1107" s="280"/>
      <c r="B1107" s="781"/>
      <c r="C1107" s="785"/>
      <c r="D1107" s="796" t="s">
        <v>176</v>
      </c>
      <c r="E1107" s="792"/>
      <c r="F1107" s="792"/>
      <c r="G1107" s="792"/>
      <c r="H1107" s="792"/>
      <c r="I1107" s="792"/>
      <c r="J1107" s="792"/>
      <c r="K1107" s="792"/>
      <c r="L1107" s="792"/>
      <c r="M1107" s="792"/>
      <c r="N1107" s="794">
        <v>19.299999999999997</v>
      </c>
      <c r="O1107" s="794">
        <v>18</v>
      </c>
      <c r="P1107" s="794"/>
      <c r="Q1107" s="795">
        <v>30619.552999999996</v>
      </c>
      <c r="R1107" s="792"/>
      <c r="S1107" s="797"/>
    </row>
    <row r="1108" spans="1:19" s="161" customFormat="1">
      <c r="A1108" s="280"/>
      <c r="B1108" s="781"/>
      <c r="C1108" s="786" t="s">
        <v>2134</v>
      </c>
      <c r="D1108" s="800"/>
      <c r="E1108" s="800"/>
      <c r="F1108" s="800"/>
      <c r="G1108" s="800"/>
      <c r="H1108" s="800"/>
      <c r="I1108" s="800"/>
      <c r="J1108" s="800"/>
      <c r="K1108" s="800"/>
      <c r="L1108" s="800"/>
      <c r="M1108" s="800"/>
      <c r="N1108" s="801">
        <v>19.299999999999997</v>
      </c>
      <c r="O1108" s="801">
        <v>18</v>
      </c>
      <c r="P1108" s="801"/>
      <c r="Q1108" s="802">
        <v>30619.552999999996</v>
      </c>
      <c r="R1108" s="800"/>
      <c r="S1108" s="803"/>
    </row>
    <row r="1109" spans="1:19" s="161" customFormat="1">
      <c r="A1109" s="280"/>
      <c r="B1109" s="781"/>
      <c r="C1109" s="776" t="s">
        <v>2084</v>
      </c>
      <c r="D1109" s="796" t="s">
        <v>150</v>
      </c>
      <c r="E1109" s="798" t="s">
        <v>842</v>
      </c>
      <c r="F1109" s="796"/>
      <c r="G1109" s="798" t="s">
        <v>153</v>
      </c>
      <c r="H1109" s="796" t="s">
        <v>153</v>
      </c>
      <c r="I1109" s="798" t="s">
        <v>159</v>
      </c>
      <c r="J1109" s="796" t="s">
        <v>155</v>
      </c>
      <c r="K1109" s="798" t="s">
        <v>160</v>
      </c>
      <c r="L1109" s="796" t="s">
        <v>843</v>
      </c>
      <c r="M1109" s="798" t="s">
        <v>843</v>
      </c>
      <c r="N1109" s="794">
        <v>0.79999999999999993</v>
      </c>
      <c r="O1109" s="794">
        <v>0.25</v>
      </c>
      <c r="P1109" s="794"/>
      <c r="Q1109" s="795">
        <v>0</v>
      </c>
      <c r="R1109" s="796"/>
      <c r="S1109" s="797"/>
    </row>
    <row r="1110" spans="1:19" s="161" customFormat="1">
      <c r="A1110" s="280"/>
      <c r="B1110" s="781"/>
      <c r="C1110" s="775"/>
      <c r="D1110" s="792"/>
      <c r="E1110" s="793"/>
      <c r="F1110" s="792"/>
      <c r="G1110" s="793"/>
      <c r="H1110" s="792"/>
      <c r="I1110" s="793"/>
      <c r="J1110" s="792"/>
      <c r="K1110" s="793"/>
      <c r="L1110" s="792"/>
      <c r="M1110" s="793"/>
      <c r="N1110" s="794"/>
      <c r="O1110" s="794"/>
      <c r="P1110" s="794"/>
      <c r="Q1110" s="795"/>
      <c r="R1110" s="796" t="s">
        <v>161</v>
      </c>
      <c r="S1110" s="797">
        <v>0</v>
      </c>
    </row>
    <row r="1111" spans="1:19" s="161" customFormat="1">
      <c r="A1111" s="280"/>
      <c r="B1111" s="781"/>
      <c r="C1111" s="775"/>
      <c r="D1111" s="792"/>
      <c r="E1111" s="799" t="s">
        <v>844</v>
      </c>
      <c r="F1111" s="800"/>
      <c r="G1111" s="800"/>
      <c r="H1111" s="800"/>
      <c r="I1111" s="800"/>
      <c r="J1111" s="800"/>
      <c r="K1111" s="800"/>
      <c r="L1111" s="800"/>
      <c r="M1111" s="800"/>
      <c r="N1111" s="801">
        <v>0.79999999999999993</v>
      </c>
      <c r="O1111" s="801">
        <v>0.25</v>
      </c>
      <c r="P1111" s="801">
        <v>0</v>
      </c>
      <c r="Q1111" s="802">
        <v>0</v>
      </c>
      <c r="R1111" s="800"/>
      <c r="S1111" s="803"/>
    </row>
    <row r="1112" spans="1:19" s="161" customFormat="1">
      <c r="A1112" s="280"/>
      <c r="B1112" s="781"/>
      <c r="C1112" s="785"/>
      <c r="D1112" s="796" t="s">
        <v>176</v>
      </c>
      <c r="E1112" s="792"/>
      <c r="F1112" s="792"/>
      <c r="G1112" s="792"/>
      <c r="H1112" s="792"/>
      <c r="I1112" s="792"/>
      <c r="J1112" s="792"/>
      <c r="K1112" s="792"/>
      <c r="L1112" s="792"/>
      <c r="M1112" s="792"/>
      <c r="N1112" s="794">
        <v>0.79999999999999993</v>
      </c>
      <c r="O1112" s="794">
        <v>0.25</v>
      </c>
      <c r="P1112" s="794"/>
      <c r="Q1112" s="795">
        <v>0</v>
      </c>
      <c r="R1112" s="792"/>
      <c r="S1112" s="797"/>
    </row>
    <row r="1113" spans="1:19" s="161" customFormat="1">
      <c r="A1113" s="280"/>
      <c r="B1113" s="782"/>
      <c r="C1113" s="786" t="s">
        <v>2085</v>
      </c>
      <c r="D1113" s="800"/>
      <c r="E1113" s="800"/>
      <c r="F1113" s="800"/>
      <c r="G1113" s="800"/>
      <c r="H1113" s="800"/>
      <c r="I1113" s="800"/>
      <c r="J1113" s="800"/>
      <c r="K1113" s="800"/>
      <c r="L1113" s="800"/>
      <c r="M1113" s="800"/>
      <c r="N1113" s="801">
        <v>0.79999999999999993</v>
      </c>
      <c r="O1113" s="801">
        <v>0.25</v>
      </c>
      <c r="P1113" s="801"/>
      <c r="Q1113" s="802">
        <v>0</v>
      </c>
      <c r="R1113" s="800"/>
      <c r="S1113" s="803"/>
    </row>
    <row r="1114" spans="1:19" s="161" customFormat="1">
      <c r="A1114" s="280"/>
      <c r="B1114" s="784" t="s">
        <v>919</v>
      </c>
      <c r="C1114" s="779"/>
      <c r="D1114" s="804"/>
      <c r="E1114" s="804"/>
      <c r="F1114" s="804"/>
      <c r="G1114" s="804"/>
      <c r="H1114" s="804"/>
      <c r="I1114" s="804"/>
      <c r="J1114" s="804"/>
      <c r="K1114" s="804"/>
      <c r="L1114" s="804"/>
      <c r="M1114" s="804"/>
      <c r="N1114" s="805">
        <v>225.29700000000076</v>
      </c>
      <c r="O1114" s="805">
        <v>206.07499999999979</v>
      </c>
      <c r="P1114" s="805"/>
      <c r="Q1114" s="806">
        <v>648520.19110777183</v>
      </c>
      <c r="R1114" s="804"/>
      <c r="S1114" s="807"/>
    </row>
    <row r="1115" spans="1:19" s="161" customFormat="1">
      <c r="A1115" s="280"/>
      <c r="B1115" s="783" t="s">
        <v>11</v>
      </c>
      <c r="C1115" s="776" t="s">
        <v>928</v>
      </c>
      <c r="D1115" s="796" t="s">
        <v>150</v>
      </c>
      <c r="E1115" s="798" t="s">
        <v>2135</v>
      </c>
      <c r="F1115" s="796" t="s">
        <v>173</v>
      </c>
      <c r="G1115" s="798" t="s">
        <v>222</v>
      </c>
      <c r="H1115" s="796" t="s">
        <v>222</v>
      </c>
      <c r="I1115" s="798" t="s">
        <v>159</v>
      </c>
      <c r="J1115" s="796" t="s">
        <v>223</v>
      </c>
      <c r="K1115" s="798" t="s">
        <v>156</v>
      </c>
      <c r="L1115" s="796" t="s">
        <v>920</v>
      </c>
      <c r="M1115" s="798" t="s">
        <v>930</v>
      </c>
      <c r="N1115" s="794">
        <v>225</v>
      </c>
      <c r="O1115" s="794">
        <v>219.65000000000006</v>
      </c>
      <c r="P1115" s="794"/>
      <c r="Q1115" s="795">
        <v>535.05899999999997</v>
      </c>
      <c r="R1115" s="796"/>
      <c r="S1115" s="797"/>
    </row>
    <row r="1116" spans="1:19" s="161" customFormat="1">
      <c r="A1116" s="280"/>
      <c r="B1116" s="781"/>
      <c r="C1116" s="775"/>
      <c r="D1116" s="792"/>
      <c r="E1116" s="793"/>
      <c r="F1116" s="792"/>
      <c r="G1116" s="793"/>
      <c r="H1116" s="792"/>
      <c r="I1116" s="793"/>
      <c r="J1116" s="792"/>
      <c r="K1116" s="793"/>
      <c r="L1116" s="792"/>
      <c r="M1116" s="793"/>
      <c r="N1116" s="794"/>
      <c r="O1116" s="794"/>
      <c r="P1116" s="794"/>
      <c r="Q1116" s="795"/>
      <c r="R1116" s="796" t="s">
        <v>161</v>
      </c>
      <c r="S1116" s="797">
        <v>51636.430000000008</v>
      </c>
    </row>
    <row r="1117" spans="1:19" s="161" customFormat="1">
      <c r="A1117" s="280"/>
      <c r="B1117" s="781"/>
      <c r="C1117" s="775"/>
      <c r="D1117" s="792"/>
      <c r="E1117" s="793"/>
      <c r="F1117" s="796" t="s">
        <v>1978</v>
      </c>
      <c r="G1117" s="798" t="s">
        <v>153</v>
      </c>
      <c r="H1117" s="796" t="s">
        <v>153</v>
      </c>
      <c r="I1117" s="798" t="s">
        <v>159</v>
      </c>
      <c r="J1117" s="796" t="s">
        <v>223</v>
      </c>
      <c r="K1117" s="798" t="s">
        <v>156</v>
      </c>
      <c r="L1117" s="796" t="s">
        <v>920</v>
      </c>
      <c r="M1117" s="798" t="s">
        <v>930</v>
      </c>
      <c r="N1117" s="794">
        <v>2.1900000000000004</v>
      </c>
      <c r="O1117" s="794">
        <v>2.1900000000000004</v>
      </c>
      <c r="P1117" s="794"/>
      <c r="Q1117" s="795">
        <v>64.519999999999982</v>
      </c>
      <c r="R1117" s="796"/>
      <c r="S1117" s="797"/>
    </row>
    <row r="1118" spans="1:19" s="161" customFormat="1">
      <c r="A1118" s="280"/>
      <c r="B1118" s="781"/>
      <c r="C1118" s="775"/>
      <c r="D1118" s="792"/>
      <c r="E1118" s="793"/>
      <c r="F1118" s="792"/>
      <c r="G1118" s="793"/>
      <c r="H1118" s="792"/>
      <c r="I1118" s="793"/>
      <c r="J1118" s="792"/>
      <c r="K1118" s="793"/>
      <c r="L1118" s="792"/>
      <c r="M1118" s="793"/>
      <c r="N1118" s="794"/>
      <c r="O1118" s="794"/>
      <c r="P1118" s="794"/>
      <c r="Q1118" s="795"/>
      <c r="R1118" s="796" t="s">
        <v>161</v>
      </c>
      <c r="S1118" s="797">
        <v>5787.66</v>
      </c>
    </row>
    <row r="1119" spans="1:19" s="161" customFormat="1">
      <c r="A1119" s="280"/>
      <c r="B1119" s="781"/>
      <c r="C1119" s="775"/>
      <c r="D1119" s="792"/>
      <c r="E1119" s="793"/>
      <c r="F1119" s="796" t="s">
        <v>1979</v>
      </c>
      <c r="G1119" s="798" t="s">
        <v>153</v>
      </c>
      <c r="H1119" s="796" t="s">
        <v>153</v>
      </c>
      <c r="I1119" s="798" t="s">
        <v>159</v>
      </c>
      <c r="J1119" s="796" t="s">
        <v>223</v>
      </c>
      <c r="K1119" s="798" t="s">
        <v>156</v>
      </c>
      <c r="L1119" s="796" t="s">
        <v>920</v>
      </c>
      <c r="M1119" s="798" t="s">
        <v>930</v>
      </c>
      <c r="N1119" s="794">
        <v>8.44</v>
      </c>
      <c r="O1119" s="794">
        <v>8.44</v>
      </c>
      <c r="P1119" s="794"/>
      <c r="Q1119" s="795">
        <v>204.43799999999999</v>
      </c>
      <c r="R1119" s="796"/>
      <c r="S1119" s="797"/>
    </row>
    <row r="1120" spans="1:19" s="161" customFormat="1">
      <c r="A1120" s="280"/>
      <c r="B1120" s="781"/>
      <c r="C1120" s="775"/>
      <c r="D1120" s="792"/>
      <c r="E1120" s="793"/>
      <c r="F1120" s="792"/>
      <c r="G1120" s="793"/>
      <c r="H1120" s="792"/>
      <c r="I1120" s="793"/>
      <c r="J1120" s="792"/>
      <c r="K1120" s="793"/>
      <c r="L1120" s="792"/>
      <c r="M1120" s="793"/>
      <c r="N1120" s="794"/>
      <c r="O1120" s="794"/>
      <c r="P1120" s="794"/>
      <c r="Q1120" s="795"/>
      <c r="R1120" s="796" t="s">
        <v>161</v>
      </c>
      <c r="S1120" s="797">
        <v>12360.48</v>
      </c>
    </row>
    <row r="1121" spans="1:19" s="161" customFormat="1">
      <c r="A1121" s="280"/>
      <c r="B1121" s="781"/>
      <c r="C1121" s="775"/>
      <c r="D1121" s="792"/>
      <c r="E1121" s="799" t="s">
        <v>2136</v>
      </c>
      <c r="F1121" s="800"/>
      <c r="G1121" s="800"/>
      <c r="H1121" s="800"/>
      <c r="I1121" s="800"/>
      <c r="J1121" s="800"/>
      <c r="K1121" s="800"/>
      <c r="L1121" s="800"/>
      <c r="M1121" s="800"/>
      <c r="N1121" s="801">
        <v>235.63000000000022</v>
      </c>
      <c r="O1121" s="801">
        <v>230.28000000000029</v>
      </c>
      <c r="P1121" s="801">
        <v>3.089</v>
      </c>
      <c r="Q1121" s="802">
        <v>804.01699999999983</v>
      </c>
      <c r="R1121" s="800"/>
      <c r="S1121" s="803"/>
    </row>
    <row r="1122" spans="1:19" s="161" customFormat="1">
      <c r="A1122" s="280"/>
      <c r="B1122" s="781"/>
      <c r="C1122" s="785"/>
      <c r="D1122" s="796" t="s">
        <v>176</v>
      </c>
      <c r="E1122" s="792"/>
      <c r="F1122" s="792"/>
      <c r="G1122" s="792"/>
      <c r="H1122" s="792"/>
      <c r="I1122" s="792"/>
      <c r="J1122" s="792"/>
      <c r="K1122" s="792"/>
      <c r="L1122" s="792"/>
      <c r="M1122" s="792"/>
      <c r="N1122" s="794">
        <v>235.63000000000022</v>
      </c>
      <c r="O1122" s="794">
        <v>230.28000000000029</v>
      </c>
      <c r="P1122" s="794"/>
      <c r="Q1122" s="795">
        <v>804.01699999999983</v>
      </c>
      <c r="R1122" s="792"/>
      <c r="S1122" s="797"/>
    </row>
    <row r="1123" spans="1:19" s="161" customFormat="1">
      <c r="A1123" s="280"/>
      <c r="B1123" s="781"/>
      <c r="C1123" s="786" t="s">
        <v>931</v>
      </c>
      <c r="D1123" s="800"/>
      <c r="E1123" s="800"/>
      <c r="F1123" s="800"/>
      <c r="G1123" s="800"/>
      <c r="H1123" s="800"/>
      <c r="I1123" s="800"/>
      <c r="J1123" s="800"/>
      <c r="K1123" s="800"/>
      <c r="L1123" s="800"/>
      <c r="M1123" s="800"/>
      <c r="N1123" s="801">
        <v>235.63000000000022</v>
      </c>
      <c r="O1123" s="801">
        <v>230.28000000000029</v>
      </c>
      <c r="P1123" s="801"/>
      <c r="Q1123" s="802">
        <v>804.01699999999983</v>
      </c>
      <c r="R1123" s="800"/>
      <c r="S1123" s="803"/>
    </row>
    <row r="1124" spans="1:19" s="161" customFormat="1">
      <c r="A1124" s="280"/>
      <c r="B1124" s="781"/>
      <c r="C1124" s="776" t="s">
        <v>1913</v>
      </c>
      <c r="D1124" s="796" t="s">
        <v>150</v>
      </c>
      <c r="E1124" s="798" t="s">
        <v>932</v>
      </c>
      <c r="F1124" s="796" t="s">
        <v>933</v>
      </c>
      <c r="G1124" s="798" t="s">
        <v>222</v>
      </c>
      <c r="H1124" s="796" t="s">
        <v>222</v>
      </c>
      <c r="I1124" s="798" t="s">
        <v>159</v>
      </c>
      <c r="J1124" s="796" t="s">
        <v>223</v>
      </c>
      <c r="K1124" s="798" t="s">
        <v>156</v>
      </c>
      <c r="L1124" s="796" t="s">
        <v>920</v>
      </c>
      <c r="M1124" s="798" t="s">
        <v>934</v>
      </c>
      <c r="N1124" s="794">
        <v>181.30000000000007</v>
      </c>
      <c r="O1124" s="794">
        <v>177.44900000000004</v>
      </c>
      <c r="P1124" s="794"/>
      <c r="Q1124" s="795">
        <v>4616.1930000000002</v>
      </c>
      <c r="R1124" s="796"/>
      <c r="S1124" s="797"/>
    </row>
    <row r="1125" spans="1:19" s="161" customFormat="1">
      <c r="A1125" s="280"/>
      <c r="B1125" s="781"/>
      <c r="C1125" s="775"/>
      <c r="D1125" s="792"/>
      <c r="E1125" s="793"/>
      <c r="F1125" s="792"/>
      <c r="G1125" s="793"/>
      <c r="H1125" s="792"/>
      <c r="I1125" s="793"/>
      <c r="J1125" s="792"/>
      <c r="K1125" s="793"/>
      <c r="L1125" s="792"/>
      <c r="M1125" s="793"/>
      <c r="N1125" s="794"/>
      <c r="O1125" s="794"/>
      <c r="P1125" s="794"/>
      <c r="Q1125" s="795"/>
      <c r="R1125" s="796" t="s">
        <v>161</v>
      </c>
      <c r="S1125" s="797">
        <v>363778.03</v>
      </c>
    </row>
    <row r="1126" spans="1:19" s="161" customFormat="1">
      <c r="A1126" s="280"/>
      <c r="B1126" s="781"/>
      <c r="C1126" s="775"/>
      <c r="D1126" s="792"/>
      <c r="E1126" s="799" t="s">
        <v>935</v>
      </c>
      <c r="F1126" s="800"/>
      <c r="G1126" s="800"/>
      <c r="H1126" s="800"/>
      <c r="I1126" s="800"/>
      <c r="J1126" s="800"/>
      <c r="K1126" s="800"/>
      <c r="L1126" s="800"/>
      <c r="M1126" s="800"/>
      <c r="N1126" s="801">
        <v>181.30000000000007</v>
      </c>
      <c r="O1126" s="801">
        <v>177.44900000000004</v>
      </c>
      <c r="P1126" s="801">
        <v>179.66200000000001</v>
      </c>
      <c r="Q1126" s="802">
        <v>4616.1930000000002</v>
      </c>
      <c r="R1126" s="800"/>
      <c r="S1126" s="803"/>
    </row>
    <row r="1127" spans="1:19" s="161" customFormat="1">
      <c r="A1127" s="280"/>
      <c r="B1127" s="781"/>
      <c r="C1127" s="785"/>
      <c r="D1127" s="796" t="s">
        <v>176</v>
      </c>
      <c r="E1127" s="792"/>
      <c r="F1127" s="792"/>
      <c r="G1127" s="792"/>
      <c r="H1127" s="792"/>
      <c r="I1127" s="792"/>
      <c r="J1127" s="792"/>
      <c r="K1127" s="792"/>
      <c r="L1127" s="792"/>
      <c r="M1127" s="792"/>
      <c r="N1127" s="794">
        <v>181.30000000000007</v>
      </c>
      <c r="O1127" s="794">
        <v>177.44900000000004</v>
      </c>
      <c r="P1127" s="794"/>
      <c r="Q1127" s="795">
        <v>4616.1930000000002</v>
      </c>
      <c r="R1127" s="792"/>
      <c r="S1127" s="797"/>
    </row>
    <row r="1128" spans="1:19" s="161" customFormat="1">
      <c r="A1128" s="280"/>
      <c r="B1128" s="781"/>
      <c r="C1128" s="786" t="s">
        <v>1914</v>
      </c>
      <c r="D1128" s="800"/>
      <c r="E1128" s="800"/>
      <c r="F1128" s="800"/>
      <c r="G1128" s="800"/>
      <c r="H1128" s="800"/>
      <c r="I1128" s="800"/>
      <c r="J1128" s="800"/>
      <c r="K1128" s="800"/>
      <c r="L1128" s="800"/>
      <c r="M1128" s="800"/>
      <c r="N1128" s="801">
        <v>181.30000000000007</v>
      </c>
      <c r="O1128" s="801">
        <v>177.44900000000004</v>
      </c>
      <c r="P1128" s="801"/>
      <c r="Q1128" s="802">
        <v>4616.1930000000002</v>
      </c>
      <c r="R1128" s="800"/>
      <c r="S1128" s="803"/>
    </row>
    <row r="1129" spans="1:19" s="161" customFormat="1">
      <c r="A1129" s="280"/>
      <c r="B1129" s="781"/>
      <c r="C1129" s="776" t="s">
        <v>1917</v>
      </c>
      <c r="D1129" s="796" t="s">
        <v>150</v>
      </c>
      <c r="E1129" s="798" t="s">
        <v>936</v>
      </c>
      <c r="F1129" s="796"/>
      <c r="G1129" s="798" t="s">
        <v>153</v>
      </c>
      <c r="H1129" s="796" t="s">
        <v>153</v>
      </c>
      <c r="I1129" s="798" t="s">
        <v>154</v>
      </c>
      <c r="J1129" s="796" t="s">
        <v>155</v>
      </c>
      <c r="K1129" s="798" t="s">
        <v>156</v>
      </c>
      <c r="L1129" s="796" t="s">
        <v>11</v>
      </c>
      <c r="M1129" s="798" t="s">
        <v>923</v>
      </c>
      <c r="N1129" s="794">
        <v>3.4999999999999996</v>
      </c>
      <c r="O1129" s="794">
        <v>0.30999999999999989</v>
      </c>
      <c r="P1129" s="794"/>
      <c r="Q1129" s="795">
        <v>0</v>
      </c>
      <c r="R1129" s="796"/>
      <c r="S1129" s="797"/>
    </row>
    <row r="1130" spans="1:19" s="161" customFormat="1">
      <c r="A1130" s="280"/>
      <c r="B1130" s="781"/>
      <c r="C1130" s="775"/>
      <c r="D1130" s="792"/>
      <c r="E1130" s="793"/>
      <c r="F1130" s="792"/>
      <c r="G1130" s="793"/>
      <c r="H1130" s="792"/>
      <c r="I1130" s="793"/>
      <c r="J1130" s="792"/>
      <c r="K1130" s="793"/>
      <c r="L1130" s="792"/>
      <c r="M1130" s="793"/>
      <c r="N1130" s="794"/>
      <c r="O1130" s="794"/>
      <c r="P1130" s="794"/>
      <c r="Q1130" s="795"/>
      <c r="R1130" s="796" t="s">
        <v>161</v>
      </c>
      <c r="S1130" s="797">
        <v>0</v>
      </c>
    </row>
    <row r="1131" spans="1:19" s="161" customFormat="1">
      <c r="A1131" s="280"/>
      <c r="B1131" s="781"/>
      <c r="C1131" s="775"/>
      <c r="D1131" s="792"/>
      <c r="E1131" s="799" t="s">
        <v>937</v>
      </c>
      <c r="F1131" s="800"/>
      <c r="G1131" s="800"/>
      <c r="H1131" s="800"/>
      <c r="I1131" s="800"/>
      <c r="J1131" s="800"/>
      <c r="K1131" s="800"/>
      <c r="L1131" s="800"/>
      <c r="M1131" s="800"/>
      <c r="N1131" s="801">
        <v>3.4999999999999996</v>
      </c>
      <c r="O1131" s="801">
        <v>0.30999999999999989</v>
      </c>
      <c r="P1131" s="801">
        <v>0</v>
      </c>
      <c r="Q1131" s="802">
        <v>0</v>
      </c>
      <c r="R1131" s="800"/>
      <c r="S1131" s="803"/>
    </row>
    <row r="1132" spans="1:19" s="161" customFormat="1">
      <c r="A1132" s="280"/>
      <c r="B1132" s="781"/>
      <c r="C1132" s="785"/>
      <c r="D1132" s="796" t="s">
        <v>176</v>
      </c>
      <c r="E1132" s="792"/>
      <c r="F1132" s="792"/>
      <c r="G1132" s="792"/>
      <c r="H1132" s="792"/>
      <c r="I1132" s="792"/>
      <c r="J1132" s="792"/>
      <c r="K1132" s="792"/>
      <c r="L1132" s="792"/>
      <c r="M1132" s="792"/>
      <c r="N1132" s="794">
        <v>3.4999999999999996</v>
      </c>
      <c r="O1132" s="794">
        <v>0.30999999999999989</v>
      </c>
      <c r="P1132" s="794"/>
      <c r="Q1132" s="795">
        <v>0</v>
      </c>
      <c r="R1132" s="792"/>
      <c r="S1132" s="797"/>
    </row>
    <row r="1133" spans="1:19" s="161" customFormat="1">
      <c r="A1133" s="280"/>
      <c r="B1133" s="781"/>
      <c r="C1133" s="786" t="s">
        <v>1918</v>
      </c>
      <c r="D1133" s="800"/>
      <c r="E1133" s="800"/>
      <c r="F1133" s="800"/>
      <c r="G1133" s="800"/>
      <c r="H1133" s="800"/>
      <c r="I1133" s="800"/>
      <c r="J1133" s="800"/>
      <c r="K1133" s="800"/>
      <c r="L1133" s="800"/>
      <c r="M1133" s="800"/>
      <c r="N1133" s="801">
        <v>3.4999999999999996</v>
      </c>
      <c r="O1133" s="801">
        <v>0.30999999999999989</v>
      </c>
      <c r="P1133" s="801"/>
      <c r="Q1133" s="802">
        <v>0</v>
      </c>
      <c r="R1133" s="800"/>
      <c r="S1133" s="803"/>
    </row>
    <row r="1134" spans="1:19" s="161" customFormat="1">
      <c r="A1134" s="280"/>
      <c r="B1134" s="781"/>
      <c r="C1134" s="776" t="s">
        <v>2098</v>
      </c>
      <c r="D1134" s="796" t="s">
        <v>150</v>
      </c>
      <c r="E1134" s="798" t="s">
        <v>1761</v>
      </c>
      <c r="F1134" s="796" t="s">
        <v>550</v>
      </c>
      <c r="G1134" s="798" t="s">
        <v>153</v>
      </c>
      <c r="H1134" s="796" t="s">
        <v>153</v>
      </c>
      <c r="I1134" s="798" t="s">
        <v>159</v>
      </c>
      <c r="J1134" s="796" t="s">
        <v>155</v>
      </c>
      <c r="K1134" s="798" t="s">
        <v>156</v>
      </c>
      <c r="L1134" s="796" t="s">
        <v>11</v>
      </c>
      <c r="M1134" s="798" t="s">
        <v>921</v>
      </c>
      <c r="N1134" s="794">
        <v>0.70000000000000007</v>
      </c>
      <c r="O1134" s="794">
        <v>0.6</v>
      </c>
      <c r="P1134" s="794"/>
      <c r="Q1134" s="795">
        <v>0</v>
      </c>
      <c r="R1134" s="796"/>
      <c r="S1134" s="797"/>
    </row>
    <row r="1135" spans="1:19" s="161" customFormat="1">
      <c r="A1135" s="280"/>
      <c r="B1135" s="781"/>
      <c r="C1135" s="775"/>
      <c r="D1135" s="792"/>
      <c r="E1135" s="793"/>
      <c r="F1135" s="792"/>
      <c r="G1135" s="793"/>
      <c r="H1135" s="792"/>
      <c r="I1135" s="793"/>
      <c r="J1135" s="792"/>
      <c r="K1135" s="793"/>
      <c r="L1135" s="792"/>
      <c r="M1135" s="793"/>
      <c r="N1135" s="794"/>
      <c r="O1135" s="794"/>
      <c r="P1135" s="794"/>
      <c r="Q1135" s="795"/>
      <c r="R1135" s="796" t="s">
        <v>161</v>
      </c>
      <c r="S1135" s="797">
        <v>0</v>
      </c>
    </row>
    <row r="1136" spans="1:19" s="161" customFormat="1">
      <c r="A1136" s="280"/>
      <c r="B1136" s="781"/>
      <c r="C1136" s="775"/>
      <c r="D1136" s="792"/>
      <c r="E1136" s="799" t="s">
        <v>1762</v>
      </c>
      <c r="F1136" s="800"/>
      <c r="G1136" s="800"/>
      <c r="H1136" s="800"/>
      <c r="I1136" s="800"/>
      <c r="J1136" s="800"/>
      <c r="K1136" s="800"/>
      <c r="L1136" s="800"/>
      <c r="M1136" s="800"/>
      <c r="N1136" s="801">
        <v>0.70000000000000007</v>
      </c>
      <c r="O1136" s="801">
        <v>0.6</v>
      </c>
      <c r="P1136" s="801">
        <v>0</v>
      </c>
      <c r="Q1136" s="802">
        <v>0</v>
      </c>
      <c r="R1136" s="800"/>
      <c r="S1136" s="803"/>
    </row>
    <row r="1137" spans="1:19" s="161" customFormat="1">
      <c r="A1137" s="280"/>
      <c r="B1137" s="781"/>
      <c r="C1137" s="775"/>
      <c r="D1137" s="792"/>
      <c r="E1137" s="798" t="s">
        <v>1763</v>
      </c>
      <c r="F1137" s="796" t="s">
        <v>548</v>
      </c>
      <c r="G1137" s="798" t="s">
        <v>153</v>
      </c>
      <c r="H1137" s="796" t="s">
        <v>153</v>
      </c>
      <c r="I1137" s="798" t="s">
        <v>159</v>
      </c>
      <c r="J1137" s="796" t="s">
        <v>155</v>
      </c>
      <c r="K1137" s="798" t="s">
        <v>160</v>
      </c>
      <c r="L1137" s="796" t="s">
        <v>920</v>
      </c>
      <c r="M1137" s="798" t="s">
        <v>1319</v>
      </c>
      <c r="N1137" s="794">
        <v>0</v>
      </c>
      <c r="O1137" s="794">
        <v>0</v>
      </c>
      <c r="P1137" s="794"/>
      <c r="Q1137" s="795">
        <v>0</v>
      </c>
      <c r="R1137" s="796"/>
      <c r="S1137" s="797"/>
    </row>
    <row r="1138" spans="1:19" s="161" customFormat="1">
      <c r="A1138" s="280"/>
      <c r="B1138" s="781"/>
      <c r="C1138" s="775"/>
      <c r="D1138" s="792"/>
      <c r="E1138" s="793"/>
      <c r="F1138" s="792"/>
      <c r="G1138" s="793"/>
      <c r="H1138" s="792"/>
      <c r="I1138" s="793"/>
      <c r="J1138" s="792"/>
      <c r="K1138" s="793"/>
      <c r="L1138" s="792"/>
      <c r="M1138" s="793"/>
      <c r="N1138" s="794"/>
      <c r="O1138" s="794"/>
      <c r="P1138" s="794"/>
      <c r="Q1138" s="795"/>
      <c r="R1138" s="796" t="s">
        <v>161</v>
      </c>
      <c r="S1138" s="797">
        <v>0</v>
      </c>
    </row>
    <row r="1139" spans="1:19" s="161" customFormat="1">
      <c r="A1139" s="280"/>
      <c r="B1139" s="781"/>
      <c r="C1139" s="775"/>
      <c r="D1139" s="792"/>
      <c r="E1139" s="799" t="s">
        <v>1764</v>
      </c>
      <c r="F1139" s="800"/>
      <c r="G1139" s="800"/>
      <c r="H1139" s="800"/>
      <c r="I1139" s="800"/>
      <c r="J1139" s="800"/>
      <c r="K1139" s="800"/>
      <c r="L1139" s="800"/>
      <c r="M1139" s="800"/>
      <c r="N1139" s="801">
        <v>0</v>
      </c>
      <c r="O1139" s="801">
        <v>0</v>
      </c>
      <c r="P1139" s="801">
        <v>0</v>
      </c>
      <c r="Q1139" s="802">
        <v>0</v>
      </c>
      <c r="R1139" s="800"/>
      <c r="S1139" s="803"/>
    </row>
    <row r="1140" spans="1:19" s="161" customFormat="1">
      <c r="A1140" s="280"/>
      <c r="B1140" s="781"/>
      <c r="C1140" s="775"/>
      <c r="D1140" s="792"/>
      <c r="E1140" s="798" t="s">
        <v>1765</v>
      </c>
      <c r="F1140" s="796" t="s">
        <v>1767</v>
      </c>
      <c r="G1140" s="798" t="s">
        <v>153</v>
      </c>
      <c r="H1140" s="796" t="s">
        <v>153</v>
      </c>
      <c r="I1140" s="798" t="s">
        <v>159</v>
      </c>
      <c r="J1140" s="796" t="s">
        <v>155</v>
      </c>
      <c r="K1140" s="798" t="s">
        <v>160</v>
      </c>
      <c r="L1140" s="796" t="s">
        <v>11</v>
      </c>
      <c r="M1140" s="798" t="s">
        <v>1766</v>
      </c>
      <c r="N1140" s="794">
        <v>0</v>
      </c>
      <c r="O1140" s="794">
        <v>0</v>
      </c>
      <c r="P1140" s="794"/>
      <c r="Q1140" s="795">
        <v>0</v>
      </c>
      <c r="R1140" s="796"/>
      <c r="S1140" s="797"/>
    </row>
    <row r="1141" spans="1:19" s="161" customFormat="1">
      <c r="A1141" s="280"/>
      <c r="B1141" s="781"/>
      <c r="C1141" s="775"/>
      <c r="D1141" s="792"/>
      <c r="E1141" s="793"/>
      <c r="F1141" s="792"/>
      <c r="G1141" s="793"/>
      <c r="H1141" s="792"/>
      <c r="I1141" s="793"/>
      <c r="J1141" s="792"/>
      <c r="K1141" s="793"/>
      <c r="L1141" s="792"/>
      <c r="M1141" s="793"/>
      <c r="N1141" s="794"/>
      <c r="O1141" s="794"/>
      <c r="P1141" s="794"/>
      <c r="Q1141" s="795"/>
      <c r="R1141" s="796" t="s">
        <v>161</v>
      </c>
      <c r="S1141" s="797">
        <v>0</v>
      </c>
    </row>
    <row r="1142" spans="1:19" s="161" customFormat="1">
      <c r="A1142" s="280"/>
      <c r="B1142" s="781"/>
      <c r="C1142" s="775"/>
      <c r="D1142" s="792"/>
      <c r="E1142" s="799" t="s">
        <v>1768</v>
      </c>
      <c r="F1142" s="800"/>
      <c r="G1142" s="800"/>
      <c r="H1142" s="800"/>
      <c r="I1142" s="800"/>
      <c r="J1142" s="800"/>
      <c r="K1142" s="800"/>
      <c r="L1142" s="800"/>
      <c r="M1142" s="800"/>
      <c r="N1142" s="801">
        <v>0</v>
      </c>
      <c r="O1142" s="801">
        <v>0</v>
      </c>
      <c r="P1142" s="801">
        <v>0</v>
      </c>
      <c r="Q1142" s="802">
        <v>0</v>
      </c>
      <c r="R1142" s="800"/>
      <c r="S1142" s="803"/>
    </row>
    <row r="1143" spans="1:19" s="161" customFormat="1">
      <c r="A1143" s="280"/>
      <c r="B1143" s="781"/>
      <c r="C1143" s="775"/>
      <c r="D1143" s="792"/>
      <c r="E1143" s="798" t="s">
        <v>922</v>
      </c>
      <c r="F1143" s="796" t="s">
        <v>550</v>
      </c>
      <c r="G1143" s="798" t="s">
        <v>153</v>
      </c>
      <c r="H1143" s="796" t="s">
        <v>153</v>
      </c>
      <c r="I1143" s="798" t="s">
        <v>159</v>
      </c>
      <c r="J1143" s="796" t="s">
        <v>155</v>
      </c>
      <c r="K1143" s="798" t="s">
        <v>156</v>
      </c>
      <c r="L1143" s="796" t="s">
        <v>11</v>
      </c>
      <c r="M1143" s="798" t="s">
        <v>923</v>
      </c>
      <c r="N1143" s="794">
        <v>0.5</v>
      </c>
      <c r="O1143" s="794">
        <v>0.5</v>
      </c>
      <c r="P1143" s="794"/>
      <c r="Q1143" s="795">
        <v>0</v>
      </c>
      <c r="R1143" s="796"/>
      <c r="S1143" s="797"/>
    </row>
    <row r="1144" spans="1:19" s="161" customFormat="1">
      <c r="A1144" s="280"/>
      <c r="B1144" s="781"/>
      <c r="C1144" s="775"/>
      <c r="D1144" s="792"/>
      <c r="E1144" s="793"/>
      <c r="F1144" s="792"/>
      <c r="G1144" s="793"/>
      <c r="H1144" s="792"/>
      <c r="I1144" s="793"/>
      <c r="J1144" s="792"/>
      <c r="K1144" s="793"/>
      <c r="L1144" s="792"/>
      <c r="M1144" s="793"/>
      <c r="N1144" s="794"/>
      <c r="O1144" s="794"/>
      <c r="P1144" s="794"/>
      <c r="Q1144" s="795"/>
      <c r="R1144" s="796" t="s">
        <v>161</v>
      </c>
      <c r="S1144" s="797">
        <v>0</v>
      </c>
    </row>
    <row r="1145" spans="1:19" s="161" customFormat="1">
      <c r="A1145" s="280"/>
      <c r="B1145" s="781"/>
      <c r="C1145" s="775"/>
      <c r="D1145" s="792"/>
      <c r="E1145" s="799" t="s">
        <v>924</v>
      </c>
      <c r="F1145" s="800"/>
      <c r="G1145" s="800"/>
      <c r="H1145" s="800"/>
      <c r="I1145" s="800"/>
      <c r="J1145" s="800"/>
      <c r="K1145" s="800"/>
      <c r="L1145" s="800"/>
      <c r="M1145" s="800"/>
      <c r="N1145" s="801">
        <v>0.5</v>
      </c>
      <c r="O1145" s="801">
        <v>0.5</v>
      </c>
      <c r="P1145" s="801">
        <v>0</v>
      </c>
      <c r="Q1145" s="802">
        <v>0</v>
      </c>
      <c r="R1145" s="800"/>
      <c r="S1145" s="803"/>
    </row>
    <row r="1146" spans="1:19" s="161" customFormat="1">
      <c r="A1146" s="280"/>
      <c r="B1146" s="781"/>
      <c r="C1146" s="775"/>
      <c r="D1146" s="792"/>
      <c r="E1146" s="798" t="s">
        <v>1769</v>
      </c>
      <c r="F1146" s="796" t="s">
        <v>1770</v>
      </c>
      <c r="G1146" s="798" t="s">
        <v>153</v>
      </c>
      <c r="H1146" s="796" t="s">
        <v>153</v>
      </c>
      <c r="I1146" s="798" t="s">
        <v>159</v>
      </c>
      <c r="J1146" s="796" t="s">
        <v>155</v>
      </c>
      <c r="K1146" s="798" t="s">
        <v>160</v>
      </c>
      <c r="L1146" s="796" t="s">
        <v>11</v>
      </c>
      <c r="M1146" s="798" t="s">
        <v>1771</v>
      </c>
      <c r="N1146" s="794">
        <v>0</v>
      </c>
      <c r="O1146" s="794">
        <v>0</v>
      </c>
      <c r="P1146" s="794"/>
      <c r="Q1146" s="795">
        <v>0</v>
      </c>
      <c r="R1146" s="796"/>
      <c r="S1146" s="797"/>
    </row>
    <row r="1147" spans="1:19" s="161" customFormat="1">
      <c r="A1147" s="280"/>
      <c r="B1147" s="781"/>
      <c r="C1147" s="775"/>
      <c r="D1147" s="792"/>
      <c r="E1147" s="793"/>
      <c r="F1147" s="792"/>
      <c r="G1147" s="793"/>
      <c r="H1147" s="792"/>
      <c r="I1147" s="793"/>
      <c r="J1147" s="792"/>
      <c r="K1147" s="793"/>
      <c r="L1147" s="792"/>
      <c r="M1147" s="793"/>
      <c r="N1147" s="794"/>
      <c r="O1147" s="794"/>
      <c r="P1147" s="794"/>
      <c r="Q1147" s="795"/>
      <c r="R1147" s="796" t="s">
        <v>161</v>
      </c>
      <c r="S1147" s="797">
        <v>0</v>
      </c>
    </row>
    <row r="1148" spans="1:19" s="161" customFormat="1">
      <c r="A1148" s="280"/>
      <c r="B1148" s="781"/>
      <c r="C1148" s="775"/>
      <c r="D1148" s="792"/>
      <c r="E1148" s="793"/>
      <c r="F1148" s="796" t="s">
        <v>1772</v>
      </c>
      <c r="G1148" s="798" t="s">
        <v>153</v>
      </c>
      <c r="H1148" s="796" t="s">
        <v>153</v>
      </c>
      <c r="I1148" s="798" t="s">
        <v>159</v>
      </c>
      <c r="J1148" s="796" t="s">
        <v>155</v>
      </c>
      <c r="K1148" s="798" t="s">
        <v>160</v>
      </c>
      <c r="L1148" s="796" t="s">
        <v>11</v>
      </c>
      <c r="M1148" s="798" t="s">
        <v>1771</v>
      </c>
      <c r="N1148" s="794">
        <v>0</v>
      </c>
      <c r="O1148" s="794">
        <v>0</v>
      </c>
      <c r="P1148" s="794"/>
      <c r="Q1148" s="795">
        <v>0</v>
      </c>
      <c r="R1148" s="796"/>
      <c r="S1148" s="797"/>
    </row>
    <row r="1149" spans="1:19" s="161" customFormat="1">
      <c r="A1149" s="280"/>
      <c r="B1149" s="781"/>
      <c r="C1149" s="775"/>
      <c r="D1149" s="792"/>
      <c r="E1149" s="793"/>
      <c r="F1149" s="792"/>
      <c r="G1149" s="793"/>
      <c r="H1149" s="792"/>
      <c r="I1149" s="793"/>
      <c r="J1149" s="792"/>
      <c r="K1149" s="793"/>
      <c r="L1149" s="792"/>
      <c r="M1149" s="793"/>
      <c r="N1149" s="794"/>
      <c r="O1149" s="794"/>
      <c r="P1149" s="794"/>
      <c r="Q1149" s="795"/>
      <c r="R1149" s="796" t="s">
        <v>161</v>
      </c>
      <c r="S1149" s="797">
        <v>0</v>
      </c>
    </row>
    <row r="1150" spans="1:19" s="161" customFormat="1">
      <c r="A1150" s="280"/>
      <c r="B1150" s="781"/>
      <c r="C1150" s="775"/>
      <c r="D1150" s="792"/>
      <c r="E1150" s="799" t="s">
        <v>1773</v>
      </c>
      <c r="F1150" s="800"/>
      <c r="G1150" s="800"/>
      <c r="H1150" s="800"/>
      <c r="I1150" s="800"/>
      <c r="J1150" s="800"/>
      <c r="K1150" s="800"/>
      <c r="L1150" s="800"/>
      <c r="M1150" s="800"/>
      <c r="N1150" s="801">
        <v>0</v>
      </c>
      <c r="O1150" s="801">
        <v>0</v>
      </c>
      <c r="P1150" s="801">
        <v>0</v>
      </c>
      <c r="Q1150" s="802">
        <v>0</v>
      </c>
      <c r="R1150" s="800"/>
      <c r="S1150" s="803"/>
    </row>
    <row r="1151" spans="1:19" s="161" customFormat="1">
      <c r="A1151" s="280"/>
      <c r="B1151" s="781"/>
      <c r="C1151" s="785"/>
      <c r="D1151" s="796" t="s">
        <v>176</v>
      </c>
      <c r="E1151" s="792"/>
      <c r="F1151" s="792"/>
      <c r="G1151" s="792"/>
      <c r="H1151" s="792"/>
      <c r="I1151" s="792"/>
      <c r="J1151" s="792"/>
      <c r="K1151" s="792"/>
      <c r="L1151" s="792"/>
      <c r="M1151" s="792"/>
      <c r="N1151" s="794">
        <v>1.2000000000000002</v>
      </c>
      <c r="O1151" s="794">
        <v>1.0999999999999999</v>
      </c>
      <c r="P1151" s="794"/>
      <c r="Q1151" s="795">
        <v>0</v>
      </c>
      <c r="R1151" s="792"/>
      <c r="S1151" s="797"/>
    </row>
    <row r="1152" spans="1:19" s="161" customFormat="1">
      <c r="A1152" s="280"/>
      <c r="B1152" s="781"/>
      <c r="C1152" s="786" t="s">
        <v>2099</v>
      </c>
      <c r="D1152" s="800"/>
      <c r="E1152" s="800"/>
      <c r="F1152" s="800"/>
      <c r="G1152" s="800"/>
      <c r="H1152" s="800"/>
      <c r="I1152" s="800"/>
      <c r="J1152" s="800"/>
      <c r="K1152" s="800"/>
      <c r="L1152" s="800"/>
      <c r="M1152" s="800"/>
      <c r="N1152" s="801">
        <v>1.2000000000000002</v>
      </c>
      <c r="O1152" s="801">
        <v>1.0999999999999999</v>
      </c>
      <c r="P1152" s="801"/>
      <c r="Q1152" s="802">
        <v>0</v>
      </c>
      <c r="R1152" s="800"/>
      <c r="S1152" s="803"/>
    </row>
    <row r="1153" spans="1:19" s="161" customFormat="1">
      <c r="A1153" s="280"/>
      <c r="B1153" s="781"/>
      <c r="C1153" s="776" t="s">
        <v>2137</v>
      </c>
      <c r="D1153" s="796" t="s">
        <v>177</v>
      </c>
      <c r="E1153" s="798" t="s">
        <v>2138</v>
      </c>
      <c r="F1153" s="796" t="s">
        <v>204</v>
      </c>
      <c r="G1153" s="798" t="s">
        <v>179</v>
      </c>
      <c r="H1153" s="796" t="s">
        <v>179</v>
      </c>
      <c r="I1153" s="798" t="s">
        <v>159</v>
      </c>
      <c r="J1153" s="796" t="s">
        <v>223</v>
      </c>
      <c r="K1153" s="798" t="s">
        <v>156</v>
      </c>
      <c r="L1153" s="796" t="s">
        <v>920</v>
      </c>
      <c r="M1153" s="798" t="s">
        <v>2139</v>
      </c>
      <c r="N1153" s="794">
        <v>1</v>
      </c>
      <c r="O1153" s="794">
        <v>1</v>
      </c>
      <c r="P1153" s="794"/>
      <c r="Q1153" s="795">
        <v>1332.7469999999998</v>
      </c>
      <c r="R1153" s="796"/>
      <c r="S1153" s="797"/>
    </row>
    <row r="1154" spans="1:19" s="161" customFormat="1">
      <c r="A1154" s="280"/>
      <c r="B1154" s="781"/>
      <c r="C1154" s="775"/>
      <c r="D1154" s="792"/>
      <c r="E1154" s="799" t="s">
        <v>2140</v>
      </c>
      <c r="F1154" s="800"/>
      <c r="G1154" s="800"/>
      <c r="H1154" s="800"/>
      <c r="I1154" s="800"/>
      <c r="J1154" s="800"/>
      <c r="K1154" s="800"/>
      <c r="L1154" s="800"/>
      <c r="M1154" s="800"/>
      <c r="N1154" s="801">
        <v>1</v>
      </c>
      <c r="O1154" s="801">
        <v>1</v>
      </c>
      <c r="P1154" s="801">
        <v>0</v>
      </c>
      <c r="Q1154" s="802">
        <v>1332.7469999999998</v>
      </c>
      <c r="R1154" s="800"/>
      <c r="S1154" s="803"/>
    </row>
    <row r="1155" spans="1:19" s="161" customFormat="1">
      <c r="A1155" s="280"/>
      <c r="B1155" s="781"/>
      <c r="C1155" s="785"/>
      <c r="D1155" s="796" t="s">
        <v>189</v>
      </c>
      <c r="E1155" s="792"/>
      <c r="F1155" s="792"/>
      <c r="G1155" s="792"/>
      <c r="H1155" s="792"/>
      <c r="I1155" s="792"/>
      <c r="J1155" s="792"/>
      <c r="K1155" s="792"/>
      <c r="L1155" s="792"/>
      <c r="M1155" s="792"/>
      <c r="N1155" s="794">
        <v>1</v>
      </c>
      <c r="O1155" s="794">
        <v>1</v>
      </c>
      <c r="P1155" s="794"/>
      <c r="Q1155" s="795">
        <v>1332.7469999999998</v>
      </c>
      <c r="R1155" s="792"/>
      <c r="S1155" s="797"/>
    </row>
    <row r="1156" spans="1:19" s="161" customFormat="1">
      <c r="A1156" s="280"/>
      <c r="B1156" s="781"/>
      <c r="C1156" s="786" t="s">
        <v>2141</v>
      </c>
      <c r="D1156" s="800"/>
      <c r="E1156" s="800"/>
      <c r="F1156" s="800"/>
      <c r="G1156" s="800"/>
      <c r="H1156" s="800"/>
      <c r="I1156" s="800"/>
      <c r="J1156" s="800"/>
      <c r="K1156" s="800"/>
      <c r="L1156" s="800"/>
      <c r="M1156" s="800"/>
      <c r="N1156" s="801">
        <v>1</v>
      </c>
      <c r="O1156" s="801">
        <v>1</v>
      </c>
      <c r="P1156" s="801"/>
      <c r="Q1156" s="802">
        <v>1332.7469999999998</v>
      </c>
      <c r="R1156" s="800"/>
      <c r="S1156" s="803"/>
    </row>
    <row r="1157" spans="1:19" s="161" customFormat="1">
      <c r="A1157" s="280"/>
      <c r="B1157" s="781"/>
      <c r="C1157" s="776" t="s">
        <v>2142</v>
      </c>
      <c r="D1157" s="796" t="s">
        <v>150</v>
      </c>
      <c r="E1157" s="798" t="s">
        <v>925</v>
      </c>
      <c r="F1157" s="796"/>
      <c r="G1157" s="798" t="s">
        <v>354</v>
      </c>
      <c r="H1157" s="796" t="s">
        <v>354</v>
      </c>
      <c r="I1157" s="798" t="s">
        <v>154</v>
      </c>
      <c r="J1157" s="796" t="s">
        <v>155</v>
      </c>
      <c r="K1157" s="798" t="s">
        <v>156</v>
      </c>
      <c r="L1157" s="796" t="s">
        <v>11</v>
      </c>
      <c r="M1157" s="798" t="s">
        <v>926</v>
      </c>
      <c r="N1157" s="794">
        <v>8.4</v>
      </c>
      <c r="O1157" s="794">
        <v>0</v>
      </c>
      <c r="P1157" s="794"/>
      <c r="Q1157" s="795">
        <v>0</v>
      </c>
      <c r="R1157" s="796"/>
      <c r="S1157" s="797"/>
    </row>
    <row r="1158" spans="1:19" s="161" customFormat="1">
      <c r="A1158" s="280"/>
      <c r="B1158" s="781"/>
      <c r="C1158" s="775"/>
      <c r="D1158" s="792"/>
      <c r="E1158" s="793"/>
      <c r="F1158" s="792"/>
      <c r="G1158" s="793"/>
      <c r="H1158" s="792"/>
      <c r="I1158" s="793"/>
      <c r="J1158" s="792"/>
      <c r="K1158" s="793"/>
      <c r="L1158" s="792"/>
      <c r="M1158" s="793"/>
      <c r="N1158" s="794"/>
      <c r="O1158" s="794"/>
      <c r="P1158" s="794"/>
      <c r="Q1158" s="795"/>
      <c r="R1158" s="796" t="s">
        <v>161</v>
      </c>
      <c r="S1158" s="797">
        <v>0</v>
      </c>
    </row>
    <row r="1159" spans="1:19" s="161" customFormat="1">
      <c r="A1159" s="280"/>
      <c r="B1159" s="781"/>
      <c r="C1159" s="775"/>
      <c r="D1159" s="792"/>
      <c r="E1159" s="799" t="s">
        <v>927</v>
      </c>
      <c r="F1159" s="800"/>
      <c r="G1159" s="800"/>
      <c r="H1159" s="800"/>
      <c r="I1159" s="800"/>
      <c r="J1159" s="800"/>
      <c r="K1159" s="800"/>
      <c r="L1159" s="800"/>
      <c r="M1159" s="800"/>
      <c r="N1159" s="801">
        <v>8.4</v>
      </c>
      <c r="O1159" s="801">
        <v>0</v>
      </c>
      <c r="P1159" s="801">
        <v>0</v>
      </c>
      <c r="Q1159" s="802">
        <v>0</v>
      </c>
      <c r="R1159" s="800"/>
      <c r="S1159" s="803"/>
    </row>
    <row r="1160" spans="1:19" s="161" customFormat="1">
      <c r="A1160" s="280"/>
      <c r="B1160" s="781"/>
      <c r="C1160" s="785"/>
      <c r="D1160" s="796" t="s">
        <v>176</v>
      </c>
      <c r="E1160" s="792"/>
      <c r="F1160" s="792"/>
      <c r="G1160" s="792"/>
      <c r="H1160" s="792"/>
      <c r="I1160" s="792"/>
      <c r="J1160" s="792"/>
      <c r="K1160" s="792"/>
      <c r="L1160" s="792"/>
      <c r="M1160" s="792"/>
      <c r="N1160" s="794">
        <v>8.4</v>
      </c>
      <c r="O1160" s="794">
        <v>0</v>
      </c>
      <c r="P1160" s="794"/>
      <c r="Q1160" s="795">
        <v>0</v>
      </c>
      <c r="R1160" s="792"/>
      <c r="S1160" s="797"/>
    </row>
    <row r="1161" spans="1:19" s="161" customFormat="1">
      <c r="A1161" s="280"/>
      <c r="B1161" s="782"/>
      <c r="C1161" s="786" t="s">
        <v>2143</v>
      </c>
      <c r="D1161" s="800"/>
      <c r="E1161" s="800"/>
      <c r="F1161" s="800"/>
      <c r="G1161" s="800"/>
      <c r="H1161" s="800"/>
      <c r="I1161" s="800"/>
      <c r="J1161" s="800"/>
      <c r="K1161" s="800"/>
      <c r="L1161" s="800"/>
      <c r="M1161" s="800"/>
      <c r="N1161" s="801">
        <v>8.4</v>
      </c>
      <c r="O1161" s="801">
        <v>0</v>
      </c>
      <c r="P1161" s="801"/>
      <c r="Q1161" s="802">
        <v>0</v>
      </c>
      <c r="R1161" s="800"/>
      <c r="S1161" s="803"/>
    </row>
    <row r="1162" spans="1:19" s="161" customFormat="1">
      <c r="A1162" s="280"/>
      <c r="B1162" s="784" t="s">
        <v>938</v>
      </c>
      <c r="C1162" s="779"/>
      <c r="D1162" s="804"/>
      <c r="E1162" s="804"/>
      <c r="F1162" s="804"/>
      <c r="G1162" s="804"/>
      <c r="H1162" s="804"/>
      <c r="I1162" s="804"/>
      <c r="J1162" s="804"/>
      <c r="K1162" s="804"/>
      <c r="L1162" s="804"/>
      <c r="M1162" s="804"/>
      <c r="N1162" s="805">
        <v>431.03000000000071</v>
      </c>
      <c r="O1162" s="805">
        <v>410.13900000000035</v>
      </c>
      <c r="P1162" s="805"/>
      <c r="Q1162" s="806">
        <v>6752.9569999999994</v>
      </c>
      <c r="R1162" s="804"/>
      <c r="S1162" s="807"/>
    </row>
    <row r="1163" spans="1:19" s="161" customFormat="1">
      <c r="A1163" s="280"/>
      <c r="B1163" s="783" t="s">
        <v>12</v>
      </c>
      <c r="C1163" s="776" t="s">
        <v>939</v>
      </c>
      <c r="D1163" s="796" t="s">
        <v>150</v>
      </c>
      <c r="E1163" s="798" t="s">
        <v>940</v>
      </c>
      <c r="F1163" s="796" t="s">
        <v>941</v>
      </c>
      <c r="G1163" s="798" t="s">
        <v>354</v>
      </c>
      <c r="H1163" s="796" t="s">
        <v>354</v>
      </c>
      <c r="I1163" s="798" t="s">
        <v>159</v>
      </c>
      <c r="J1163" s="796" t="s">
        <v>223</v>
      </c>
      <c r="K1163" s="798" t="s">
        <v>156</v>
      </c>
      <c r="L1163" s="796" t="s">
        <v>942</v>
      </c>
      <c r="M1163" s="798" t="s">
        <v>943</v>
      </c>
      <c r="N1163" s="794">
        <v>23.000000000000004</v>
      </c>
      <c r="O1163" s="794">
        <v>12.741</v>
      </c>
      <c r="P1163" s="794"/>
      <c r="Q1163" s="795">
        <v>89577.4</v>
      </c>
      <c r="R1163" s="796"/>
      <c r="S1163" s="797"/>
    </row>
    <row r="1164" spans="1:19" s="161" customFormat="1">
      <c r="A1164" s="280"/>
      <c r="B1164" s="781"/>
      <c r="C1164" s="775"/>
      <c r="D1164" s="792"/>
      <c r="E1164" s="793"/>
      <c r="F1164" s="792"/>
      <c r="G1164" s="793"/>
      <c r="H1164" s="792"/>
      <c r="I1164" s="793"/>
      <c r="J1164" s="792"/>
      <c r="K1164" s="793"/>
      <c r="L1164" s="792"/>
      <c r="M1164" s="793"/>
      <c r="N1164" s="794"/>
      <c r="O1164" s="794"/>
      <c r="P1164" s="794"/>
      <c r="Q1164" s="795"/>
      <c r="R1164" s="796" t="s">
        <v>857</v>
      </c>
      <c r="S1164" s="797">
        <v>337326.60999999993</v>
      </c>
    </row>
    <row r="1165" spans="1:19" s="161" customFormat="1">
      <c r="A1165" s="280"/>
      <c r="B1165" s="781"/>
      <c r="C1165" s="775"/>
      <c r="D1165" s="792"/>
      <c r="E1165" s="799" t="s">
        <v>944</v>
      </c>
      <c r="F1165" s="800"/>
      <c r="G1165" s="800"/>
      <c r="H1165" s="800"/>
      <c r="I1165" s="800"/>
      <c r="J1165" s="800"/>
      <c r="K1165" s="800"/>
      <c r="L1165" s="800"/>
      <c r="M1165" s="800"/>
      <c r="N1165" s="801">
        <v>23.000000000000004</v>
      </c>
      <c r="O1165" s="801">
        <v>12.741</v>
      </c>
      <c r="P1165" s="801">
        <v>18.324999999999999</v>
      </c>
      <c r="Q1165" s="802">
        <v>89577.4</v>
      </c>
      <c r="R1165" s="800"/>
      <c r="S1165" s="803"/>
    </row>
    <row r="1166" spans="1:19" s="161" customFormat="1">
      <c r="A1166" s="280"/>
      <c r="B1166" s="781"/>
      <c r="C1166" s="785"/>
      <c r="D1166" s="796" t="s">
        <v>176</v>
      </c>
      <c r="E1166" s="792"/>
      <c r="F1166" s="792"/>
      <c r="G1166" s="792"/>
      <c r="H1166" s="792"/>
      <c r="I1166" s="792"/>
      <c r="J1166" s="792"/>
      <c r="K1166" s="792"/>
      <c r="L1166" s="792"/>
      <c r="M1166" s="792"/>
      <c r="N1166" s="794">
        <v>23.000000000000004</v>
      </c>
      <c r="O1166" s="794">
        <v>12.741</v>
      </c>
      <c r="P1166" s="794"/>
      <c r="Q1166" s="795">
        <v>89577.4</v>
      </c>
      <c r="R1166" s="792"/>
      <c r="S1166" s="797"/>
    </row>
    <row r="1167" spans="1:19" s="161" customFormat="1">
      <c r="A1167" s="280"/>
      <c r="B1167" s="781"/>
      <c r="C1167" s="786" t="s">
        <v>945</v>
      </c>
      <c r="D1167" s="800"/>
      <c r="E1167" s="800"/>
      <c r="F1167" s="800"/>
      <c r="G1167" s="800"/>
      <c r="H1167" s="800"/>
      <c r="I1167" s="800"/>
      <c r="J1167" s="800"/>
      <c r="K1167" s="800"/>
      <c r="L1167" s="800"/>
      <c r="M1167" s="800"/>
      <c r="N1167" s="801">
        <v>23.000000000000004</v>
      </c>
      <c r="O1167" s="801">
        <v>12.741</v>
      </c>
      <c r="P1167" s="801"/>
      <c r="Q1167" s="802">
        <v>89577.4</v>
      </c>
      <c r="R1167" s="800"/>
      <c r="S1167" s="803"/>
    </row>
    <row r="1168" spans="1:19" s="161" customFormat="1">
      <c r="A1168" s="280"/>
      <c r="B1168" s="781"/>
      <c r="C1168" s="776" t="s">
        <v>999</v>
      </c>
      <c r="D1168" s="796" t="s">
        <v>177</v>
      </c>
      <c r="E1168" s="798" t="s">
        <v>1000</v>
      </c>
      <c r="F1168" s="796" t="s">
        <v>1001</v>
      </c>
      <c r="G1168" s="798" t="s">
        <v>179</v>
      </c>
      <c r="H1168" s="796" t="s">
        <v>179</v>
      </c>
      <c r="I1168" s="798" t="s">
        <v>159</v>
      </c>
      <c r="J1168" s="796" t="s">
        <v>223</v>
      </c>
      <c r="K1168" s="798" t="s">
        <v>156</v>
      </c>
      <c r="L1168" s="796" t="s">
        <v>1002</v>
      </c>
      <c r="M1168" s="798" t="s">
        <v>1003</v>
      </c>
      <c r="N1168" s="794">
        <v>110.00000000000001</v>
      </c>
      <c r="O1168" s="794">
        <v>110.00000000000001</v>
      </c>
      <c r="P1168" s="794"/>
      <c r="Q1168" s="795">
        <v>516343.07800000004</v>
      </c>
      <c r="R1168" s="796"/>
      <c r="S1168" s="797"/>
    </row>
    <row r="1169" spans="1:19" s="161" customFormat="1">
      <c r="A1169" s="280"/>
      <c r="B1169" s="781"/>
      <c r="C1169" s="775"/>
      <c r="D1169" s="792"/>
      <c r="E1169" s="793"/>
      <c r="F1169" s="796" t="s">
        <v>1706</v>
      </c>
      <c r="G1169" s="798" t="s">
        <v>179</v>
      </c>
      <c r="H1169" s="796" t="s">
        <v>179</v>
      </c>
      <c r="I1169" s="798" t="s">
        <v>159</v>
      </c>
      <c r="J1169" s="796" t="s">
        <v>223</v>
      </c>
      <c r="K1169" s="798" t="s">
        <v>156</v>
      </c>
      <c r="L1169" s="796" t="s">
        <v>1002</v>
      </c>
      <c r="M1169" s="798" t="s">
        <v>1003</v>
      </c>
      <c r="N1169" s="794">
        <v>110.00000000000001</v>
      </c>
      <c r="O1169" s="794">
        <v>110.00000000000001</v>
      </c>
      <c r="P1169" s="794"/>
      <c r="Q1169" s="795">
        <v>610026.31599999999</v>
      </c>
      <c r="R1169" s="796"/>
      <c r="S1169" s="797"/>
    </row>
    <row r="1170" spans="1:19" s="161" customFormat="1">
      <c r="A1170" s="280"/>
      <c r="B1170" s="781"/>
      <c r="C1170" s="775"/>
      <c r="D1170" s="792"/>
      <c r="E1170" s="799" t="s">
        <v>1004</v>
      </c>
      <c r="F1170" s="800"/>
      <c r="G1170" s="800"/>
      <c r="H1170" s="800"/>
      <c r="I1170" s="800"/>
      <c r="J1170" s="800"/>
      <c r="K1170" s="800"/>
      <c r="L1170" s="800"/>
      <c r="M1170" s="800"/>
      <c r="N1170" s="801">
        <v>219.99999999999991</v>
      </c>
      <c r="O1170" s="801">
        <v>219.99999999999991</v>
      </c>
      <c r="P1170" s="801">
        <v>223.62799999999999</v>
      </c>
      <c r="Q1170" s="802">
        <v>1126369.3940000001</v>
      </c>
      <c r="R1170" s="800"/>
      <c r="S1170" s="803"/>
    </row>
    <row r="1171" spans="1:19" s="161" customFormat="1">
      <c r="A1171" s="280"/>
      <c r="B1171" s="781"/>
      <c r="C1171" s="785"/>
      <c r="D1171" s="796" t="s">
        <v>189</v>
      </c>
      <c r="E1171" s="792"/>
      <c r="F1171" s="792"/>
      <c r="G1171" s="792"/>
      <c r="H1171" s="792"/>
      <c r="I1171" s="792"/>
      <c r="J1171" s="792"/>
      <c r="K1171" s="792"/>
      <c r="L1171" s="792"/>
      <c r="M1171" s="792"/>
      <c r="N1171" s="794">
        <v>219.99999999999991</v>
      </c>
      <c r="O1171" s="794">
        <v>219.99999999999991</v>
      </c>
      <c r="P1171" s="794"/>
      <c r="Q1171" s="795">
        <v>1126369.3940000001</v>
      </c>
      <c r="R1171" s="792"/>
      <c r="S1171" s="797"/>
    </row>
    <row r="1172" spans="1:19" s="161" customFormat="1">
      <c r="A1172" s="280"/>
      <c r="B1172" s="781"/>
      <c r="C1172" s="786" t="s">
        <v>1005</v>
      </c>
      <c r="D1172" s="800"/>
      <c r="E1172" s="800"/>
      <c r="F1172" s="800"/>
      <c r="G1172" s="800"/>
      <c r="H1172" s="800"/>
      <c r="I1172" s="800"/>
      <c r="J1172" s="800"/>
      <c r="K1172" s="800"/>
      <c r="L1172" s="800"/>
      <c r="M1172" s="800"/>
      <c r="N1172" s="801">
        <v>219.99999999999991</v>
      </c>
      <c r="O1172" s="801">
        <v>219.99999999999991</v>
      </c>
      <c r="P1172" s="801"/>
      <c r="Q1172" s="802">
        <v>1126369.3940000001</v>
      </c>
      <c r="R1172" s="800"/>
      <c r="S1172" s="803"/>
    </row>
    <row r="1173" spans="1:19" s="161" customFormat="1">
      <c r="A1173" s="280"/>
      <c r="B1173" s="781"/>
      <c r="C1173" s="776" t="s">
        <v>1776</v>
      </c>
      <c r="D1173" s="796" t="s">
        <v>177</v>
      </c>
      <c r="E1173" s="798" t="s">
        <v>1083</v>
      </c>
      <c r="F1173" s="796"/>
      <c r="G1173" s="798" t="s">
        <v>179</v>
      </c>
      <c r="H1173" s="796" t="s">
        <v>179</v>
      </c>
      <c r="I1173" s="798" t="s">
        <v>154</v>
      </c>
      <c r="J1173" s="796" t="s">
        <v>155</v>
      </c>
      <c r="K1173" s="798" t="s">
        <v>156</v>
      </c>
      <c r="L1173" s="796" t="s">
        <v>961</v>
      </c>
      <c r="M1173" s="798" t="s">
        <v>1084</v>
      </c>
      <c r="N1173" s="794">
        <v>1.2</v>
      </c>
      <c r="O1173" s="794">
        <v>0.86</v>
      </c>
      <c r="P1173" s="794"/>
      <c r="Q1173" s="795">
        <v>6679.1630000000005</v>
      </c>
      <c r="R1173" s="796"/>
      <c r="S1173" s="797"/>
    </row>
    <row r="1174" spans="1:19" s="161" customFormat="1">
      <c r="A1174" s="280"/>
      <c r="B1174" s="781"/>
      <c r="C1174" s="775"/>
      <c r="D1174" s="792"/>
      <c r="E1174" s="799" t="s">
        <v>1085</v>
      </c>
      <c r="F1174" s="800"/>
      <c r="G1174" s="800"/>
      <c r="H1174" s="800"/>
      <c r="I1174" s="800"/>
      <c r="J1174" s="800"/>
      <c r="K1174" s="800"/>
      <c r="L1174" s="800"/>
      <c r="M1174" s="800"/>
      <c r="N1174" s="801">
        <v>1.2</v>
      </c>
      <c r="O1174" s="801">
        <v>0.86</v>
      </c>
      <c r="P1174" s="801">
        <v>1.022</v>
      </c>
      <c r="Q1174" s="802">
        <v>6679.1630000000005</v>
      </c>
      <c r="R1174" s="800"/>
      <c r="S1174" s="803"/>
    </row>
    <row r="1175" spans="1:19" s="161" customFormat="1">
      <c r="A1175" s="280"/>
      <c r="B1175" s="781"/>
      <c r="C1175" s="775"/>
      <c r="D1175" s="792"/>
      <c r="E1175" s="798" t="s">
        <v>1086</v>
      </c>
      <c r="F1175" s="796"/>
      <c r="G1175" s="798" t="s">
        <v>179</v>
      </c>
      <c r="H1175" s="796" t="s">
        <v>179</v>
      </c>
      <c r="I1175" s="798" t="s">
        <v>154</v>
      </c>
      <c r="J1175" s="796" t="s">
        <v>155</v>
      </c>
      <c r="K1175" s="798" t="s">
        <v>156</v>
      </c>
      <c r="L1175" s="796" t="s">
        <v>961</v>
      </c>
      <c r="M1175" s="798" t="s">
        <v>1084</v>
      </c>
      <c r="N1175" s="794">
        <v>0.94000000000000006</v>
      </c>
      <c r="O1175" s="794">
        <v>0.84999999999999976</v>
      </c>
      <c r="P1175" s="794"/>
      <c r="Q1175" s="795">
        <v>6779.5419999999995</v>
      </c>
      <c r="R1175" s="796"/>
      <c r="S1175" s="797"/>
    </row>
    <row r="1176" spans="1:19" s="161" customFormat="1">
      <c r="A1176" s="280"/>
      <c r="B1176" s="781"/>
      <c r="C1176" s="775"/>
      <c r="D1176" s="792"/>
      <c r="E1176" s="799" t="s">
        <v>1087</v>
      </c>
      <c r="F1176" s="800"/>
      <c r="G1176" s="800"/>
      <c r="H1176" s="800"/>
      <c r="I1176" s="800"/>
      <c r="J1176" s="800"/>
      <c r="K1176" s="800"/>
      <c r="L1176" s="800"/>
      <c r="M1176" s="800"/>
      <c r="N1176" s="801">
        <v>0.94000000000000006</v>
      </c>
      <c r="O1176" s="801">
        <v>0.84999999999999976</v>
      </c>
      <c r="P1176" s="801">
        <v>0.872</v>
      </c>
      <c r="Q1176" s="802">
        <v>6779.5419999999995</v>
      </c>
      <c r="R1176" s="800"/>
      <c r="S1176" s="803"/>
    </row>
    <row r="1177" spans="1:19" s="161" customFormat="1">
      <c r="A1177" s="280"/>
      <c r="B1177" s="781"/>
      <c r="C1177" s="775"/>
      <c r="D1177" s="792"/>
      <c r="E1177" s="798" t="s">
        <v>1088</v>
      </c>
      <c r="F1177" s="796"/>
      <c r="G1177" s="798" t="s">
        <v>179</v>
      </c>
      <c r="H1177" s="796" t="s">
        <v>179</v>
      </c>
      <c r="I1177" s="798" t="s">
        <v>154</v>
      </c>
      <c r="J1177" s="796" t="s">
        <v>155</v>
      </c>
      <c r="K1177" s="798" t="s">
        <v>156</v>
      </c>
      <c r="L1177" s="796" t="s">
        <v>961</v>
      </c>
      <c r="M1177" s="798" t="s">
        <v>1084</v>
      </c>
      <c r="N1177" s="794">
        <v>0.97600000000000009</v>
      </c>
      <c r="O1177" s="794">
        <v>0.97600000000000009</v>
      </c>
      <c r="P1177" s="794"/>
      <c r="Q1177" s="795">
        <v>7308.5419999999995</v>
      </c>
      <c r="R1177" s="796"/>
      <c r="S1177" s="797"/>
    </row>
    <row r="1178" spans="1:19" s="161" customFormat="1">
      <c r="A1178" s="280"/>
      <c r="B1178" s="781"/>
      <c r="C1178" s="775"/>
      <c r="D1178" s="792"/>
      <c r="E1178" s="799" t="s">
        <v>1089</v>
      </c>
      <c r="F1178" s="800"/>
      <c r="G1178" s="800"/>
      <c r="H1178" s="800"/>
      <c r="I1178" s="800"/>
      <c r="J1178" s="800"/>
      <c r="K1178" s="800"/>
      <c r="L1178" s="800"/>
      <c r="M1178" s="800"/>
      <c r="N1178" s="801">
        <v>0.97600000000000009</v>
      </c>
      <c r="O1178" s="801">
        <v>0.97600000000000009</v>
      </c>
      <c r="P1178" s="801">
        <v>0.98199999999999998</v>
      </c>
      <c r="Q1178" s="802">
        <v>7308.5419999999995</v>
      </c>
      <c r="R1178" s="800"/>
      <c r="S1178" s="803"/>
    </row>
    <row r="1179" spans="1:19" s="161" customFormat="1">
      <c r="A1179" s="280"/>
      <c r="B1179" s="781"/>
      <c r="C1179" s="775"/>
      <c r="D1179" s="792"/>
      <c r="E1179" s="798" t="s">
        <v>1090</v>
      </c>
      <c r="F1179" s="796"/>
      <c r="G1179" s="798" t="s">
        <v>179</v>
      </c>
      <c r="H1179" s="796" t="s">
        <v>179</v>
      </c>
      <c r="I1179" s="798" t="s">
        <v>154</v>
      </c>
      <c r="J1179" s="796" t="s">
        <v>155</v>
      </c>
      <c r="K1179" s="798" t="s">
        <v>156</v>
      </c>
      <c r="L1179" s="796" t="s">
        <v>961</v>
      </c>
      <c r="M1179" s="798" t="s">
        <v>1084</v>
      </c>
      <c r="N1179" s="794">
        <v>4.8999999999999995</v>
      </c>
      <c r="O1179" s="794">
        <v>4.8999999999999995</v>
      </c>
      <c r="P1179" s="794"/>
      <c r="Q1179" s="795">
        <v>33223.277000000002</v>
      </c>
      <c r="R1179" s="796"/>
      <c r="S1179" s="797"/>
    </row>
    <row r="1180" spans="1:19" s="161" customFormat="1">
      <c r="A1180" s="280"/>
      <c r="B1180" s="781"/>
      <c r="C1180" s="775"/>
      <c r="D1180" s="792"/>
      <c r="E1180" s="799" t="s">
        <v>1091</v>
      </c>
      <c r="F1180" s="800"/>
      <c r="G1180" s="800"/>
      <c r="H1180" s="800"/>
      <c r="I1180" s="800"/>
      <c r="J1180" s="800"/>
      <c r="K1180" s="800"/>
      <c r="L1180" s="800"/>
      <c r="M1180" s="800"/>
      <c r="N1180" s="801">
        <v>4.8999999999999995</v>
      </c>
      <c r="O1180" s="801">
        <v>4.8999999999999995</v>
      </c>
      <c r="P1180" s="801">
        <v>6.585</v>
      </c>
      <c r="Q1180" s="802">
        <v>33223.277000000002</v>
      </c>
      <c r="R1180" s="800"/>
      <c r="S1180" s="803"/>
    </row>
    <row r="1181" spans="1:19" s="161" customFormat="1">
      <c r="A1181" s="280"/>
      <c r="B1181" s="781"/>
      <c r="C1181" s="775"/>
      <c r="D1181" s="792"/>
      <c r="E1181" s="798" t="s">
        <v>1092</v>
      </c>
      <c r="F1181" s="796"/>
      <c r="G1181" s="798" t="s">
        <v>179</v>
      </c>
      <c r="H1181" s="796" t="s">
        <v>179</v>
      </c>
      <c r="I1181" s="798" t="s">
        <v>154</v>
      </c>
      <c r="J1181" s="796" t="s">
        <v>155</v>
      </c>
      <c r="K1181" s="798" t="s">
        <v>156</v>
      </c>
      <c r="L1181" s="796" t="s">
        <v>961</v>
      </c>
      <c r="M1181" s="798" t="s">
        <v>1084</v>
      </c>
      <c r="N1181" s="794">
        <v>9.18</v>
      </c>
      <c r="O1181" s="794">
        <v>9.18</v>
      </c>
      <c r="P1181" s="794"/>
      <c r="Q1181" s="795">
        <v>72313.813999999984</v>
      </c>
      <c r="R1181" s="796"/>
      <c r="S1181" s="797"/>
    </row>
    <row r="1182" spans="1:19" s="161" customFormat="1">
      <c r="A1182" s="280"/>
      <c r="B1182" s="781"/>
      <c r="C1182" s="775"/>
      <c r="D1182" s="792"/>
      <c r="E1182" s="799" t="s">
        <v>1093</v>
      </c>
      <c r="F1182" s="800"/>
      <c r="G1182" s="800"/>
      <c r="H1182" s="800"/>
      <c r="I1182" s="800"/>
      <c r="J1182" s="800"/>
      <c r="K1182" s="800"/>
      <c r="L1182" s="800"/>
      <c r="M1182" s="800"/>
      <c r="N1182" s="801">
        <v>9.18</v>
      </c>
      <c r="O1182" s="801">
        <v>9.18</v>
      </c>
      <c r="P1182" s="801">
        <v>9.2200000000000006</v>
      </c>
      <c r="Q1182" s="802">
        <v>72313.813999999984</v>
      </c>
      <c r="R1182" s="800"/>
      <c r="S1182" s="803"/>
    </row>
    <row r="1183" spans="1:19" s="161" customFormat="1">
      <c r="A1183" s="280"/>
      <c r="B1183" s="781"/>
      <c r="C1183" s="775"/>
      <c r="D1183" s="792"/>
      <c r="E1183" s="798" t="s">
        <v>1094</v>
      </c>
      <c r="F1183" s="796"/>
      <c r="G1183" s="798" t="s">
        <v>179</v>
      </c>
      <c r="H1183" s="796" t="s">
        <v>179</v>
      </c>
      <c r="I1183" s="798" t="s">
        <v>154</v>
      </c>
      <c r="J1183" s="796" t="s">
        <v>155</v>
      </c>
      <c r="K1183" s="798" t="s">
        <v>156</v>
      </c>
      <c r="L1183" s="796" t="s">
        <v>961</v>
      </c>
      <c r="M1183" s="798" t="s">
        <v>1049</v>
      </c>
      <c r="N1183" s="794">
        <v>0.224</v>
      </c>
      <c r="O1183" s="794">
        <v>0.19999999999999998</v>
      </c>
      <c r="P1183" s="794"/>
      <c r="Q1183" s="795">
        <v>531.94400000000007</v>
      </c>
      <c r="R1183" s="796"/>
      <c r="S1183" s="797"/>
    </row>
    <row r="1184" spans="1:19" s="161" customFormat="1">
      <c r="A1184" s="280"/>
      <c r="B1184" s="781"/>
      <c r="C1184" s="775"/>
      <c r="D1184" s="792"/>
      <c r="E1184" s="799" t="s">
        <v>1095</v>
      </c>
      <c r="F1184" s="800"/>
      <c r="G1184" s="800"/>
      <c r="H1184" s="800"/>
      <c r="I1184" s="800"/>
      <c r="J1184" s="800"/>
      <c r="K1184" s="800"/>
      <c r="L1184" s="800"/>
      <c r="M1184" s="800"/>
      <c r="N1184" s="801">
        <v>0.224</v>
      </c>
      <c r="O1184" s="801">
        <v>0.19999999999999998</v>
      </c>
      <c r="P1184" s="801">
        <v>0.19600000000000001</v>
      </c>
      <c r="Q1184" s="802">
        <v>531.94400000000007</v>
      </c>
      <c r="R1184" s="800"/>
      <c r="S1184" s="803"/>
    </row>
    <row r="1185" spans="1:19" s="161" customFormat="1">
      <c r="A1185" s="280"/>
      <c r="B1185" s="781"/>
      <c r="C1185" s="775"/>
      <c r="D1185" s="792"/>
      <c r="E1185" s="798" t="s">
        <v>1096</v>
      </c>
      <c r="F1185" s="796"/>
      <c r="G1185" s="798" t="s">
        <v>179</v>
      </c>
      <c r="H1185" s="796" t="s">
        <v>179</v>
      </c>
      <c r="I1185" s="798" t="s">
        <v>154</v>
      </c>
      <c r="J1185" s="796" t="s">
        <v>155</v>
      </c>
      <c r="K1185" s="798" t="s">
        <v>156</v>
      </c>
      <c r="L1185" s="796" t="s">
        <v>961</v>
      </c>
      <c r="M1185" s="798" t="s">
        <v>1049</v>
      </c>
      <c r="N1185" s="794">
        <v>1.9520000000000002</v>
      </c>
      <c r="O1185" s="794">
        <v>1.4180000000000001</v>
      </c>
      <c r="P1185" s="794"/>
      <c r="Q1185" s="795">
        <v>8242.219000000001</v>
      </c>
      <c r="R1185" s="796"/>
      <c r="S1185" s="797"/>
    </row>
    <row r="1186" spans="1:19" s="161" customFormat="1">
      <c r="A1186" s="280"/>
      <c r="B1186" s="781"/>
      <c r="C1186" s="775"/>
      <c r="D1186" s="792"/>
      <c r="E1186" s="799" t="s">
        <v>1097</v>
      </c>
      <c r="F1186" s="800"/>
      <c r="G1186" s="800"/>
      <c r="H1186" s="800"/>
      <c r="I1186" s="800"/>
      <c r="J1186" s="800"/>
      <c r="K1186" s="800"/>
      <c r="L1186" s="800"/>
      <c r="M1186" s="800"/>
      <c r="N1186" s="801">
        <v>1.9520000000000002</v>
      </c>
      <c r="O1186" s="801">
        <v>1.4180000000000001</v>
      </c>
      <c r="P1186" s="801">
        <v>1.669</v>
      </c>
      <c r="Q1186" s="802">
        <v>8242.219000000001</v>
      </c>
      <c r="R1186" s="800"/>
      <c r="S1186" s="803"/>
    </row>
    <row r="1187" spans="1:19" s="161" customFormat="1">
      <c r="A1187" s="280"/>
      <c r="B1187" s="781"/>
      <c r="C1187" s="775"/>
      <c r="D1187" s="792"/>
      <c r="E1187" s="798" t="s">
        <v>1098</v>
      </c>
      <c r="F1187" s="796"/>
      <c r="G1187" s="798" t="s">
        <v>179</v>
      </c>
      <c r="H1187" s="796" t="s">
        <v>179</v>
      </c>
      <c r="I1187" s="798" t="s">
        <v>154</v>
      </c>
      <c r="J1187" s="796" t="s">
        <v>155</v>
      </c>
      <c r="K1187" s="798" t="s">
        <v>156</v>
      </c>
      <c r="L1187" s="796" t="s">
        <v>961</v>
      </c>
      <c r="M1187" s="798" t="s">
        <v>1099</v>
      </c>
      <c r="N1187" s="794">
        <v>1.1000000000000001</v>
      </c>
      <c r="O1187" s="794">
        <v>1.1000000000000001</v>
      </c>
      <c r="P1187" s="794"/>
      <c r="Q1187" s="795">
        <v>6913.2849999999989</v>
      </c>
      <c r="R1187" s="796"/>
      <c r="S1187" s="797"/>
    </row>
    <row r="1188" spans="1:19" s="161" customFormat="1">
      <c r="A1188" s="280"/>
      <c r="B1188" s="781"/>
      <c r="C1188" s="775"/>
      <c r="D1188" s="792"/>
      <c r="E1188" s="799" t="s">
        <v>1100</v>
      </c>
      <c r="F1188" s="800"/>
      <c r="G1188" s="800"/>
      <c r="H1188" s="800"/>
      <c r="I1188" s="800"/>
      <c r="J1188" s="800"/>
      <c r="K1188" s="800"/>
      <c r="L1188" s="800"/>
      <c r="M1188" s="800"/>
      <c r="N1188" s="801">
        <v>1.1000000000000001</v>
      </c>
      <c r="O1188" s="801">
        <v>1.1000000000000001</v>
      </c>
      <c r="P1188" s="801">
        <v>1.125</v>
      </c>
      <c r="Q1188" s="802">
        <v>6913.2849999999989</v>
      </c>
      <c r="R1188" s="800"/>
      <c r="S1188" s="803"/>
    </row>
    <row r="1189" spans="1:19" s="161" customFormat="1">
      <c r="A1189" s="280"/>
      <c r="B1189" s="781"/>
      <c r="C1189" s="775"/>
      <c r="D1189" s="792"/>
      <c r="E1189" s="798" t="s">
        <v>1006</v>
      </c>
      <c r="F1189" s="796"/>
      <c r="G1189" s="798" t="s">
        <v>179</v>
      </c>
      <c r="H1189" s="796" t="s">
        <v>179</v>
      </c>
      <c r="I1189" s="798" t="s">
        <v>154</v>
      </c>
      <c r="J1189" s="796" t="s">
        <v>155</v>
      </c>
      <c r="K1189" s="798" t="s">
        <v>156</v>
      </c>
      <c r="L1189" s="796" t="s">
        <v>961</v>
      </c>
      <c r="M1189" s="798" t="s">
        <v>1008</v>
      </c>
      <c r="N1189" s="794">
        <v>0</v>
      </c>
      <c r="O1189" s="794">
        <v>0</v>
      </c>
      <c r="P1189" s="794"/>
      <c r="Q1189" s="795">
        <v>7563.5529999999999</v>
      </c>
      <c r="R1189" s="796"/>
      <c r="S1189" s="797"/>
    </row>
    <row r="1190" spans="1:19" s="161" customFormat="1">
      <c r="A1190" s="280"/>
      <c r="B1190" s="781"/>
      <c r="C1190" s="775"/>
      <c r="D1190" s="792"/>
      <c r="E1190" s="799" t="s">
        <v>1009</v>
      </c>
      <c r="F1190" s="800"/>
      <c r="G1190" s="800"/>
      <c r="H1190" s="800"/>
      <c r="I1190" s="800"/>
      <c r="J1190" s="800"/>
      <c r="K1190" s="800"/>
      <c r="L1190" s="800"/>
      <c r="M1190" s="800"/>
      <c r="N1190" s="801">
        <v>0</v>
      </c>
      <c r="O1190" s="801">
        <v>0</v>
      </c>
      <c r="P1190" s="801">
        <v>1.2450000000000001</v>
      </c>
      <c r="Q1190" s="802">
        <v>7563.5529999999999</v>
      </c>
      <c r="R1190" s="800"/>
      <c r="S1190" s="803"/>
    </row>
    <row r="1191" spans="1:19" s="161" customFormat="1">
      <c r="A1191" s="280"/>
      <c r="B1191" s="781"/>
      <c r="C1191" s="775"/>
      <c r="D1191" s="792"/>
      <c r="E1191" s="798" t="s">
        <v>1101</v>
      </c>
      <c r="F1191" s="796"/>
      <c r="G1191" s="798" t="s">
        <v>179</v>
      </c>
      <c r="H1191" s="796" t="s">
        <v>179</v>
      </c>
      <c r="I1191" s="798" t="s">
        <v>154</v>
      </c>
      <c r="J1191" s="796" t="s">
        <v>155</v>
      </c>
      <c r="K1191" s="798" t="s">
        <v>156</v>
      </c>
      <c r="L1191" s="796" t="s">
        <v>961</v>
      </c>
      <c r="M1191" s="798" t="s">
        <v>1049</v>
      </c>
      <c r="N1191" s="794">
        <v>0.496</v>
      </c>
      <c r="O1191" s="794">
        <v>0.496</v>
      </c>
      <c r="P1191" s="794"/>
      <c r="Q1191" s="795">
        <v>1641.232</v>
      </c>
      <c r="R1191" s="796"/>
      <c r="S1191" s="797"/>
    </row>
    <row r="1192" spans="1:19" s="161" customFormat="1">
      <c r="A1192" s="280"/>
      <c r="B1192" s="781"/>
      <c r="C1192" s="775"/>
      <c r="D1192" s="792"/>
      <c r="E1192" s="799" t="s">
        <v>1102</v>
      </c>
      <c r="F1192" s="800"/>
      <c r="G1192" s="800"/>
      <c r="H1192" s="800"/>
      <c r="I1192" s="800"/>
      <c r="J1192" s="800"/>
      <c r="K1192" s="800"/>
      <c r="L1192" s="800"/>
      <c r="M1192" s="800"/>
      <c r="N1192" s="801">
        <v>0.496</v>
      </c>
      <c r="O1192" s="801">
        <v>0.496</v>
      </c>
      <c r="P1192" s="801">
        <v>0.48199999999999998</v>
      </c>
      <c r="Q1192" s="802">
        <v>1641.232</v>
      </c>
      <c r="R1192" s="800"/>
      <c r="S1192" s="803"/>
    </row>
    <row r="1193" spans="1:19" s="161" customFormat="1">
      <c r="A1193" s="280"/>
      <c r="B1193" s="781"/>
      <c r="C1193" s="785"/>
      <c r="D1193" s="796" t="s">
        <v>189</v>
      </c>
      <c r="E1193" s="792"/>
      <c r="F1193" s="792"/>
      <c r="G1193" s="792"/>
      <c r="H1193" s="792"/>
      <c r="I1193" s="792"/>
      <c r="J1193" s="792"/>
      <c r="K1193" s="792"/>
      <c r="L1193" s="792"/>
      <c r="M1193" s="792"/>
      <c r="N1193" s="794">
        <v>20.968000000000011</v>
      </c>
      <c r="O1193" s="794">
        <v>19.979999999999986</v>
      </c>
      <c r="P1193" s="794"/>
      <c r="Q1193" s="795">
        <v>151196.57100000008</v>
      </c>
      <c r="R1193" s="792"/>
      <c r="S1193" s="797"/>
    </row>
    <row r="1194" spans="1:19" s="161" customFormat="1">
      <c r="A1194" s="280"/>
      <c r="B1194" s="781"/>
      <c r="C1194" s="786" t="s">
        <v>1777</v>
      </c>
      <c r="D1194" s="800"/>
      <c r="E1194" s="800"/>
      <c r="F1194" s="800"/>
      <c r="G1194" s="800"/>
      <c r="H1194" s="800"/>
      <c r="I1194" s="800"/>
      <c r="J1194" s="800"/>
      <c r="K1194" s="800"/>
      <c r="L1194" s="800"/>
      <c r="M1194" s="800"/>
      <c r="N1194" s="801">
        <v>20.968000000000011</v>
      </c>
      <c r="O1194" s="801">
        <v>19.979999999999986</v>
      </c>
      <c r="P1194" s="801"/>
      <c r="Q1194" s="802">
        <v>151196.57100000008</v>
      </c>
      <c r="R1194" s="800"/>
      <c r="S1194" s="803"/>
    </row>
    <row r="1195" spans="1:19" s="161" customFormat="1">
      <c r="A1195" s="280"/>
      <c r="B1195" s="781"/>
      <c r="C1195" s="776" t="s">
        <v>1010</v>
      </c>
      <c r="D1195" s="796" t="s">
        <v>177</v>
      </c>
      <c r="E1195" s="798" t="s">
        <v>1778</v>
      </c>
      <c r="F1195" s="796" t="s">
        <v>192</v>
      </c>
      <c r="G1195" s="798" t="s">
        <v>179</v>
      </c>
      <c r="H1195" s="796" t="s">
        <v>179</v>
      </c>
      <c r="I1195" s="798" t="s">
        <v>159</v>
      </c>
      <c r="J1195" s="796" t="s">
        <v>155</v>
      </c>
      <c r="K1195" s="798" t="s">
        <v>156</v>
      </c>
      <c r="L1195" s="796" t="s">
        <v>978</v>
      </c>
      <c r="M1195" s="798" t="s">
        <v>979</v>
      </c>
      <c r="N1195" s="794">
        <v>1.67</v>
      </c>
      <c r="O1195" s="794">
        <v>1.1870000000000001</v>
      </c>
      <c r="P1195" s="794"/>
      <c r="Q1195" s="795">
        <v>8490.8329999999987</v>
      </c>
      <c r="R1195" s="796"/>
      <c r="S1195" s="797"/>
    </row>
    <row r="1196" spans="1:19" s="161" customFormat="1">
      <c r="A1196" s="280"/>
      <c r="B1196" s="781"/>
      <c r="C1196" s="775"/>
      <c r="D1196" s="792"/>
      <c r="E1196" s="799" t="s">
        <v>1779</v>
      </c>
      <c r="F1196" s="800"/>
      <c r="G1196" s="800"/>
      <c r="H1196" s="800"/>
      <c r="I1196" s="800"/>
      <c r="J1196" s="800"/>
      <c r="K1196" s="800"/>
      <c r="L1196" s="800"/>
      <c r="M1196" s="800"/>
      <c r="N1196" s="801">
        <v>1.67</v>
      </c>
      <c r="O1196" s="801">
        <v>1.1870000000000001</v>
      </c>
      <c r="P1196" s="801">
        <v>1.4690000000000001</v>
      </c>
      <c r="Q1196" s="802">
        <v>8490.8329999999987</v>
      </c>
      <c r="R1196" s="800"/>
      <c r="S1196" s="803"/>
    </row>
    <row r="1197" spans="1:19" s="161" customFormat="1">
      <c r="A1197" s="280"/>
      <c r="B1197" s="781"/>
      <c r="C1197" s="785"/>
      <c r="D1197" s="796" t="s">
        <v>189</v>
      </c>
      <c r="E1197" s="792"/>
      <c r="F1197" s="792"/>
      <c r="G1197" s="792"/>
      <c r="H1197" s="792"/>
      <c r="I1197" s="792"/>
      <c r="J1197" s="792"/>
      <c r="K1197" s="792"/>
      <c r="L1197" s="792"/>
      <c r="M1197" s="792"/>
      <c r="N1197" s="794">
        <v>1.67</v>
      </c>
      <c r="O1197" s="794">
        <v>1.1870000000000001</v>
      </c>
      <c r="P1197" s="794"/>
      <c r="Q1197" s="795">
        <v>8490.8329999999987</v>
      </c>
      <c r="R1197" s="792"/>
      <c r="S1197" s="797"/>
    </row>
    <row r="1198" spans="1:19" s="161" customFormat="1">
      <c r="A1198" s="280"/>
      <c r="B1198" s="781"/>
      <c r="C1198" s="786" t="s">
        <v>1011</v>
      </c>
      <c r="D1198" s="800"/>
      <c r="E1198" s="800"/>
      <c r="F1198" s="800"/>
      <c r="G1198" s="800"/>
      <c r="H1198" s="800"/>
      <c r="I1198" s="800"/>
      <c r="J1198" s="800"/>
      <c r="K1198" s="800"/>
      <c r="L1198" s="800"/>
      <c r="M1198" s="800"/>
      <c r="N1198" s="801">
        <v>1.67</v>
      </c>
      <c r="O1198" s="801">
        <v>1.1870000000000001</v>
      </c>
      <c r="P1198" s="801"/>
      <c r="Q1198" s="802">
        <v>8490.8329999999987</v>
      </c>
      <c r="R1198" s="800"/>
      <c r="S1198" s="803"/>
    </row>
    <row r="1199" spans="1:19" s="161" customFormat="1">
      <c r="A1199" s="280"/>
      <c r="B1199" s="781"/>
      <c r="C1199" s="776" t="s">
        <v>1075</v>
      </c>
      <c r="D1199" s="796" t="s">
        <v>177</v>
      </c>
      <c r="E1199" s="798" t="s">
        <v>1076</v>
      </c>
      <c r="F1199" s="796" t="s">
        <v>204</v>
      </c>
      <c r="G1199" s="798" t="s">
        <v>179</v>
      </c>
      <c r="H1199" s="796" t="s">
        <v>179</v>
      </c>
      <c r="I1199" s="798" t="s">
        <v>159</v>
      </c>
      <c r="J1199" s="796" t="s">
        <v>223</v>
      </c>
      <c r="K1199" s="798" t="s">
        <v>156</v>
      </c>
      <c r="L1199" s="796" t="s">
        <v>978</v>
      </c>
      <c r="M1199" s="798" t="s">
        <v>979</v>
      </c>
      <c r="N1199" s="794">
        <v>1.7999999999999996</v>
      </c>
      <c r="O1199" s="794">
        <v>1.79</v>
      </c>
      <c r="P1199" s="794"/>
      <c r="Q1199" s="795">
        <v>2473.232</v>
      </c>
      <c r="R1199" s="796"/>
      <c r="S1199" s="797"/>
    </row>
    <row r="1200" spans="1:19" s="161" customFormat="1">
      <c r="A1200" s="280"/>
      <c r="B1200" s="781"/>
      <c r="C1200" s="775"/>
      <c r="D1200" s="792"/>
      <c r="E1200" s="799" t="s">
        <v>1077</v>
      </c>
      <c r="F1200" s="800"/>
      <c r="G1200" s="800"/>
      <c r="H1200" s="800"/>
      <c r="I1200" s="800"/>
      <c r="J1200" s="800"/>
      <c r="K1200" s="800"/>
      <c r="L1200" s="800"/>
      <c r="M1200" s="800"/>
      <c r="N1200" s="801">
        <v>1.7999999999999996</v>
      </c>
      <c r="O1200" s="801">
        <v>1.79</v>
      </c>
      <c r="P1200" s="801">
        <v>1.44</v>
      </c>
      <c r="Q1200" s="802">
        <v>2473.232</v>
      </c>
      <c r="R1200" s="800"/>
      <c r="S1200" s="803"/>
    </row>
    <row r="1201" spans="1:19" s="161" customFormat="1">
      <c r="A1201" s="280"/>
      <c r="B1201" s="781"/>
      <c r="C1201" s="785"/>
      <c r="D1201" s="796" t="s">
        <v>189</v>
      </c>
      <c r="E1201" s="792"/>
      <c r="F1201" s="792"/>
      <c r="G1201" s="792"/>
      <c r="H1201" s="792"/>
      <c r="I1201" s="792"/>
      <c r="J1201" s="792"/>
      <c r="K1201" s="792"/>
      <c r="L1201" s="792"/>
      <c r="M1201" s="792"/>
      <c r="N1201" s="794">
        <v>1.7999999999999996</v>
      </c>
      <c r="O1201" s="794">
        <v>1.79</v>
      </c>
      <c r="P1201" s="794"/>
      <c r="Q1201" s="795">
        <v>2473.232</v>
      </c>
      <c r="R1201" s="792"/>
      <c r="S1201" s="797"/>
    </row>
    <row r="1202" spans="1:19" s="161" customFormat="1">
      <c r="A1202" s="280"/>
      <c r="B1202" s="781"/>
      <c r="C1202" s="786" t="s">
        <v>1082</v>
      </c>
      <c r="D1202" s="800"/>
      <c r="E1202" s="800"/>
      <c r="F1202" s="800"/>
      <c r="G1202" s="800"/>
      <c r="H1202" s="800"/>
      <c r="I1202" s="800"/>
      <c r="J1202" s="800"/>
      <c r="K1202" s="800"/>
      <c r="L1202" s="800"/>
      <c r="M1202" s="800"/>
      <c r="N1202" s="801">
        <v>1.7999999999999996</v>
      </c>
      <c r="O1202" s="801">
        <v>1.79</v>
      </c>
      <c r="P1202" s="801"/>
      <c r="Q1202" s="802">
        <v>2473.232</v>
      </c>
      <c r="R1202" s="800"/>
      <c r="S1202" s="803"/>
    </row>
    <row r="1203" spans="1:19" s="161" customFormat="1">
      <c r="A1203" s="280"/>
      <c r="B1203" s="781"/>
      <c r="C1203" s="776" t="s">
        <v>1782</v>
      </c>
      <c r="D1203" s="796" t="s">
        <v>177</v>
      </c>
      <c r="E1203" s="798" t="s">
        <v>1783</v>
      </c>
      <c r="F1203" s="796" t="s">
        <v>225</v>
      </c>
      <c r="G1203" s="798" t="s">
        <v>179</v>
      </c>
      <c r="H1203" s="796" t="s">
        <v>179</v>
      </c>
      <c r="I1203" s="798" t="s">
        <v>159</v>
      </c>
      <c r="J1203" s="796" t="s">
        <v>155</v>
      </c>
      <c r="K1203" s="798" t="s">
        <v>160</v>
      </c>
      <c r="L1203" s="796" t="s">
        <v>961</v>
      </c>
      <c r="M1203" s="798" t="s">
        <v>1049</v>
      </c>
      <c r="N1203" s="794">
        <v>9.9999999999999982</v>
      </c>
      <c r="O1203" s="794">
        <v>0</v>
      </c>
      <c r="P1203" s="794"/>
      <c r="Q1203" s="795">
        <v>0</v>
      </c>
      <c r="R1203" s="796"/>
      <c r="S1203" s="797"/>
    </row>
    <row r="1204" spans="1:19" s="161" customFormat="1">
      <c r="A1204" s="280"/>
      <c r="B1204" s="781"/>
      <c r="C1204" s="775"/>
      <c r="D1204" s="792"/>
      <c r="E1204" s="793"/>
      <c r="F1204" s="796" t="s">
        <v>228</v>
      </c>
      <c r="G1204" s="798" t="s">
        <v>179</v>
      </c>
      <c r="H1204" s="796" t="s">
        <v>179</v>
      </c>
      <c r="I1204" s="798" t="s">
        <v>159</v>
      </c>
      <c r="J1204" s="796" t="s">
        <v>155</v>
      </c>
      <c r="K1204" s="798" t="s">
        <v>160</v>
      </c>
      <c r="L1204" s="796" t="s">
        <v>961</v>
      </c>
      <c r="M1204" s="798" t="s">
        <v>1049</v>
      </c>
      <c r="N1204" s="794">
        <v>10</v>
      </c>
      <c r="O1204" s="794">
        <v>0</v>
      </c>
      <c r="P1204" s="794"/>
      <c r="Q1204" s="795">
        <v>0</v>
      </c>
      <c r="R1204" s="796"/>
      <c r="S1204" s="797"/>
    </row>
    <row r="1205" spans="1:19" s="161" customFormat="1">
      <c r="A1205" s="280"/>
      <c r="B1205" s="781"/>
      <c r="C1205" s="775"/>
      <c r="D1205" s="792"/>
      <c r="E1205" s="799" t="s">
        <v>1784</v>
      </c>
      <c r="F1205" s="800"/>
      <c r="G1205" s="800"/>
      <c r="H1205" s="800"/>
      <c r="I1205" s="800"/>
      <c r="J1205" s="800"/>
      <c r="K1205" s="800"/>
      <c r="L1205" s="800"/>
      <c r="M1205" s="800"/>
      <c r="N1205" s="801">
        <v>19.999999999999996</v>
      </c>
      <c r="O1205" s="801">
        <v>0</v>
      </c>
      <c r="P1205" s="801">
        <v>0</v>
      </c>
      <c r="Q1205" s="802">
        <v>0</v>
      </c>
      <c r="R1205" s="800"/>
      <c r="S1205" s="803"/>
    </row>
    <row r="1206" spans="1:19" s="161" customFormat="1">
      <c r="A1206" s="280"/>
      <c r="B1206" s="781"/>
      <c r="C1206" s="785"/>
      <c r="D1206" s="796" t="s">
        <v>189</v>
      </c>
      <c r="E1206" s="792"/>
      <c r="F1206" s="792"/>
      <c r="G1206" s="792"/>
      <c r="H1206" s="792"/>
      <c r="I1206" s="792"/>
      <c r="J1206" s="792"/>
      <c r="K1206" s="792"/>
      <c r="L1206" s="792"/>
      <c r="M1206" s="792"/>
      <c r="N1206" s="794">
        <v>19.999999999999996</v>
      </c>
      <c r="O1206" s="794">
        <v>0</v>
      </c>
      <c r="P1206" s="794"/>
      <c r="Q1206" s="795">
        <v>0</v>
      </c>
      <c r="R1206" s="792"/>
      <c r="S1206" s="797"/>
    </row>
    <row r="1207" spans="1:19" s="161" customFormat="1">
      <c r="A1207" s="280"/>
      <c r="B1207" s="781"/>
      <c r="C1207" s="786" t="s">
        <v>1785</v>
      </c>
      <c r="D1207" s="800"/>
      <c r="E1207" s="800"/>
      <c r="F1207" s="800"/>
      <c r="G1207" s="800"/>
      <c r="H1207" s="800"/>
      <c r="I1207" s="800"/>
      <c r="J1207" s="800"/>
      <c r="K1207" s="800"/>
      <c r="L1207" s="800"/>
      <c r="M1207" s="800"/>
      <c r="N1207" s="801">
        <v>19.999999999999996</v>
      </c>
      <c r="O1207" s="801">
        <v>0</v>
      </c>
      <c r="P1207" s="801"/>
      <c r="Q1207" s="802">
        <v>0</v>
      </c>
      <c r="R1207" s="800"/>
      <c r="S1207" s="803"/>
    </row>
    <row r="1208" spans="1:19" s="161" customFormat="1">
      <c r="A1208" s="280"/>
      <c r="B1208" s="781"/>
      <c r="C1208" s="776" t="s">
        <v>1109</v>
      </c>
      <c r="D1208" s="796" t="s">
        <v>177</v>
      </c>
      <c r="E1208" s="798" t="s">
        <v>1110</v>
      </c>
      <c r="F1208" s="796" t="s">
        <v>1111</v>
      </c>
      <c r="G1208" s="798" t="s">
        <v>179</v>
      </c>
      <c r="H1208" s="796" t="s">
        <v>179</v>
      </c>
      <c r="I1208" s="798" t="s">
        <v>159</v>
      </c>
      <c r="J1208" s="796" t="s">
        <v>223</v>
      </c>
      <c r="K1208" s="798" t="s">
        <v>156</v>
      </c>
      <c r="L1208" s="796" t="s">
        <v>985</v>
      </c>
      <c r="M1208" s="798" t="s">
        <v>1112</v>
      </c>
      <c r="N1208" s="794">
        <v>49.180000000000014</v>
      </c>
      <c r="O1208" s="794">
        <v>49.180000000000014</v>
      </c>
      <c r="P1208" s="794"/>
      <c r="Q1208" s="795">
        <v>211948.45699999997</v>
      </c>
      <c r="R1208" s="796"/>
      <c r="S1208" s="797"/>
    </row>
    <row r="1209" spans="1:19" s="161" customFormat="1">
      <c r="A1209" s="280"/>
      <c r="B1209" s="781"/>
      <c r="C1209" s="775"/>
      <c r="D1209" s="792"/>
      <c r="E1209" s="793"/>
      <c r="F1209" s="796" t="s">
        <v>1113</v>
      </c>
      <c r="G1209" s="798" t="s">
        <v>179</v>
      </c>
      <c r="H1209" s="796" t="s">
        <v>179</v>
      </c>
      <c r="I1209" s="798" t="s">
        <v>159</v>
      </c>
      <c r="J1209" s="796" t="s">
        <v>223</v>
      </c>
      <c r="K1209" s="798" t="s">
        <v>156</v>
      </c>
      <c r="L1209" s="796" t="s">
        <v>985</v>
      </c>
      <c r="M1209" s="798" t="s">
        <v>1112</v>
      </c>
      <c r="N1209" s="794">
        <v>47.580000000000013</v>
      </c>
      <c r="O1209" s="794">
        <v>47.580000000000013</v>
      </c>
      <c r="P1209" s="794"/>
      <c r="Q1209" s="795">
        <v>180681.44900000002</v>
      </c>
      <c r="R1209" s="796"/>
      <c r="S1209" s="797"/>
    </row>
    <row r="1210" spans="1:19" s="161" customFormat="1">
      <c r="A1210" s="280"/>
      <c r="B1210" s="781"/>
      <c r="C1210" s="775"/>
      <c r="D1210" s="792"/>
      <c r="E1210" s="799" t="s">
        <v>1114</v>
      </c>
      <c r="F1210" s="800"/>
      <c r="G1210" s="800"/>
      <c r="H1210" s="800"/>
      <c r="I1210" s="800"/>
      <c r="J1210" s="800"/>
      <c r="K1210" s="800"/>
      <c r="L1210" s="800"/>
      <c r="M1210" s="800"/>
      <c r="N1210" s="801">
        <v>96.760000000000048</v>
      </c>
      <c r="O1210" s="801">
        <v>96.760000000000048</v>
      </c>
      <c r="P1210" s="801">
        <v>96.536000000000001</v>
      </c>
      <c r="Q1210" s="802">
        <v>392629.90599999996</v>
      </c>
      <c r="R1210" s="800"/>
      <c r="S1210" s="803"/>
    </row>
    <row r="1211" spans="1:19" s="161" customFormat="1">
      <c r="A1211" s="280"/>
      <c r="B1211" s="781"/>
      <c r="C1211" s="785"/>
      <c r="D1211" s="796" t="s">
        <v>189</v>
      </c>
      <c r="E1211" s="792"/>
      <c r="F1211" s="792"/>
      <c r="G1211" s="792"/>
      <c r="H1211" s="792"/>
      <c r="I1211" s="792"/>
      <c r="J1211" s="792"/>
      <c r="K1211" s="792"/>
      <c r="L1211" s="792"/>
      <c r="M1211" s="792"/>
      <c r="N1211" s="794">
        <v>96.760000000000048</v>
      </c>
      <c r="O1211" s="794">
        <v>96.760000000000048</v>
      </c>
      <c r="P1211" s="794"/>
      <c r="Q1211" s="795">
        <v>392629.90599999996</v>
      </c>
      <c r="R1211" s="792"/>
      <c r="S1211" s="797"/>
    </row>
    <row r="1212" spans="1:19" s="161" customFormat="1">
      <c r="A1212" s="280"/>
      <c r="B1212" s="781"/>
      <c r="C1212" s="786" t="s">
        <v>1115</v>
      </c>
      <c r="D1212" s="800"/>
      <c r="E1212" s="800"/>
      <c r="F1212" s="800"/>
      <c r="G1212" s="800"/>
      <c r="H1212" s="800"/>
      <c r="I1212" s="800"/>
      <c r="J1212" s="800"/>
      <c r="K1212" s="800"/>
      <c r="L1212" s="800"/>
      <c r="M1212" s="800"/>
      <c r="N1212" s="801">
        <v>96.760000000000048</v>
      </c>
      <c r="O1212" s="801">
        <v>96.760000000000048</v>
      </c>
      <c r="P1212" s="801"/>
      <c r="Q1212" s="802">
        <v>392629.90599999996</v>
      </c>
      <c r="R1212" s="800"/>
      <c r="S1212" s="803"/>
    </row>
    <row r="1213" spans="1:19" s="161" customFormat="1">
      <c r="A1213" s="280"/>
      <c r="B1213" s="781"/>
      <c r="C1213" s="776" t="s">
        <v>2070</v>
      </c>
      <c r="D1213" s="796" t="s">
        <v>150</v>
      </c>
      <c r="E1213" s="798" t="s">
        <v>1116</v>
      </c>
      <c r="F1213" s="796"/>
      <c r="G1213" s="798" t="s">
        <v>153</v>
      </c>
      <c r="H1213" s="796" t="s">
        <v>153</v>
      </c>
      <c r="I1213" s="798" t="s">
        <v>154</v>
      </c>
      <c r="J1213" s="796" t="s">
        <v>155</v>
      </c>
      <c r="K1213" s="798" t="s">
        <v>156</v>
      </c>
      <c r="L1213" s="796" t="s">
        <v>972</v>
      </c>
      <c r="M1213" s="798" t="s">
        <v>1117</v>
      </c>
      <c r="N1213" s="794">
        <v>5.5599999999999987</v>
      </c>
      <c r="O1213" s="794">
        <v>4.0700000000000012</v>
      </c>
      <c r="P1213" s="794"/>
      <c r="Q1213" s="795">
        <v>0</v>
      </c>
      <c r="R1213" s="796"/>
      <c r="S1213" s="797"/>
    </row>
    <row r="1214" spans="1:19" s="161" customFormat="1">
      <c r="A1214" s="280"/>
      <c r="B1214" s="781"/>
      <c r="C1214" s="775"/>
      <c r="D1214" s="792"/>
      <c r="E1214" s="793"/>
      <c r="F1214" s="792"/>
      <c r="G1214" s="793"/>
      <c r="H1214" s="792"/>
      <c r="I1214" s="793"/>
      <c r="J1214" s="792"/>
      <c r="K1214" s="793"/>
      <c r="L1214" s="792"/>
      <c r="M1214" s="793"/>
      <c r="N1214" s="794"/>
      <c r="O1214" s="794"/>
      <c r="P1214" s="794"/>
      <c r="Q1214" s="795"/>
      <c r="R1214" s="796" t="s">
        <v>161</v>
      </c>
      <c r="S1214" s="797">
        <v>0</v>
      </c>
    </row>
    <row r="1215" spans="1:19" s="161" customFormat="1">
      <c r="A1215" s="280"/>
      <c r="B1215" s="781"/>
      <c r="C1215" s="775"/>
      <c r="D1215" s="792"/>
      <c r="E1215" s="799" t="s">
        <v>1118</v>
      </c>
      <c r="F1215" s="800"/>
      <c r="G1215" s="800"/>
      <c r="H1215" s="800"/>
      <c r="I1215" s="800"/>
      <c r="J1215" s="800"/>
      <c r="K1215" s="800"/>
      <c r="L1215" s="800"/>
      <c r="M1215" s="800"/>
      <c r="N1215" s="801">
        <v>5.5599999999999987</v>
      </c>
      <c r="O1215" s="801">
        <v>4.0700000000000012</v>
      </c>
      <c r="P1215" s="801">
        <v>0</v>
      </c>
      <c r="Q1215" s="802">
        <v>0</v>
      </c>
      <c r="R1215" s="800"/>
      <c r="S1215" s="803"/>
    </row>
    <row r="1216" spans="1:19" s="161" customFormat="1">
      <c r="A1216" s="280"/>
      <c r="B1216" s="781"/>
      <c r="C1216" s="775"/>
      <c r="D1216" s="792"/>
      <c r="E1216" s="798" t="s">
        <v>2144</v>
      </c>
      <c r="F1216" s="796"/>
      <c r="G1216" s="798" t="s">
        <v>153</v>
      </c>
      <c r="H1216" s="796" t="s">
        <v>153</v>
      </c>
      <c r="I1216" s="798" t="s">
        <v>154</v>
      </c>
      <c r="J1216" s="796" t="s">
        <v>155</v>
      </c>
      <c r="K1216" s="798" t="s">
        <v>156</v>
      </c>
      <c r="L1216" s="796" t="s">
        <v>972</v>
      </c>
      <c r="M1216" s="798" t="s">
        <v>2145</v>
      </c>
      <c r="N1216" s="794">
        <v>0.36999999999999994</v>
      </c>
      <c r="O1216" s="794">
        <v>0.28999999999999998</v>
      </c>
      <c r="P1216" s="794"/>
      <c r="Q1216" s="795">
        <v>0</v>
      </c>
      <c r="R1216" s="796"/>
      <c r="S1216" s="797"/>
    </row>
    <row r="1217" spans="1:19" s="161" customFormat="1">
      <c r="A1217" s="280"/>
      <c r="B1217" s="781"/>
      <c r="C1217" s="775"/>
      <c r="D1217" s="792"/>
      <c r="E1217" s="793"/>
      <c r="F1217" s="792"/>
      <c r="G1217" s="793"/>
      <c r="H1217" s="792"/>
      <c r="I1217" s="793"/>
      <c r="J1217" s="792"/>
      <c r="K1217" s="793"/>
      <c r="L1217" s="792"/>
      <c r="M1217" s="793"/>
      <c r="N1217" s="794"/>
      <c r="O1217" s="794"/>
      <c r="P1217" s="794"/>
      <c r="Q1217" s="795"/>
      <c r="R1217" s="796" t="s">
        <v>161</v>
      </c>
      <c r="S1217" s="797">
        <v>0</v>
      </c>
    </row>
    <row r="1218" spans="1:19" s="161" customFormat="1">
      <c r="A1218" s="280"/>
      <c r="B1218" s="781"/>
      <c r="C1218" s="775"/>
      <c r="D1218" s="792"/>
      <c r="E1218" s="799" t="s">
        <v>2146</v>
      </c>
      <c r="F1218" s="800"/>
      <c r="G1218" s="800"/>
      <c r="H1218" s="800"/>
      <c r="I1218" s="800"/>
      <c r="J1218" s="800"/>
      <c r="K1218" s="800"/>
      <c r="L1218" s="800"/>
      <c r="M1218" s="800"/>
      <c r="N1218" s="801">
        <v>0.36999999999999994</v>
      </c>
      <c r="O1218" s="801">
        <v>0.28999999999999998</v>
      </c>
      <c r="P1218" s="801">
        <v>0</v>
      </c>
      <c r="Q1218" s="802">
        <v>0</v>
      </c>
      <c r="R1218" s="800"/>
      <c r="S1218" s="803"/>
    </row>
    <row r="1219" spans="1:19" s="161" customFormat="1">
      <c r="A1219" s="280"/>
      <c r="B1219" s="781"/>
      <c r="C1219" s="775"/>
      <c r="D1219" s="796" t="s">
        <v>176</v>
      </c>
      <c r="E1219" s="792"/>
      <c r="F1219" s="792"/>
      <c r="G1219" s="792"/>
      <c r="H1219" s="792"/>
      <c r="I1219" s="792"/>
      <c r="J1219" s="792"/>
      <c r="K1219" s="792"/>
      <c r="L1219" s="792"/>
      <c r="M1219" s="792"/>
      <c r="N1219" s="794">
        <v>5.9300000000000033</v>
      </c>
      <c r="O1219" s="794">
        <v>4.3600000000000039</v>
      </c>
      <c r="P1219" s="794"/>
      <c r="Q1219" s="795">
        <v>0</v>
      </c>
      <c r="R1219" s="792"/>
      <c r="S1219" s="797"/>
    </row>
    <row r="1220" spans="1:19" s="161" customFormat="1">
      <c r="A1220" s="280"/>
      <c r="B1220" s="781"/>
      <c r="C1220" s="775"/>
      <c r="D1220" s="796" t="s">
        <v>177</v>
      </c>
      <c r="E1220" s="798" t="s">
        <v>2147</v>
      </c>
      <c r="F1220" s="796"/>
      <c r="G1220" s="798" t="s">
        <v>179</v>
      </c>
      <c r="H1220" s="796" t="s">
        <v>179</v>
      </c>
      <c r="I1220" s="798" t="s">
        <v>154</v>
      </c>
      <c r="J1220" s="796" t="s">
        <v>155</v>
      </c>
      <c r="K1220" s="798" t="s">
        <v>156</v>
      </c>
      <c r="L1220" s="796" t="s">
        <v>972</v>
      </c>
      <c r="M1220" s="798" t="s">
        <v>972</v>
      </c>
      <c r="N1220" s="794">
        <v>1.6999999999999997</v>
      </c>
      <c r="O1220" s="794">
        <v>1.35</v>
      </c>
      <c r="P1220" s="794"/>
      <c r="Q1220" s="795">
        <v>4331.6559999999999</v>
      </c>
      <c r="R1220" s="796"/>
      <c r="S1220" s="797"/>
    </row>
    <row r="1221" spans="1:19" s="161" customFormat="1">
      <c r="A1221" s="280"/>
      <c r="B1221" s="781"/>
      <c r="C1221" s="775"/>
      <c r="D1221" s="792"/>
      <c r="E1221" s="799" t="s">
        <v>2148</v>
      </c>
      <c r="F1221" s="800"/>
      <c r="G1221" s="800"/>
      <c r="H1221" s="800"/>
      <c r="I1221" s="800"/>
      <c r="J1221" s="800"/>
      <c r="K1221" s="800"/>
      <c r="L1221" s="800"/>
      <c r="M1221" s="800"/>
      <c r="N1221" s="801">
        <v>1.6999999999999997</v>
      </c>
      <c r="O1221" s="801">
        <v>1.35</v>
      </c>
      <c r="P1221" s="801">
        <v>1.44</v>
      </c>
      <c r="Q1221" s="802">
        <v>4331.6559999999999</v>
      </c>
      <c r="R1221" s="800"/>
      <c r="S1221" s="803"/>
    </row>
    <row r="1222" spans="1:19" s="161" customFormat="1">
      <c r="A1222" s="280"/>
      <c r="B1222" s="781"/>
      <c r="C1222" s="785"/>
      <c r="D1222" s="796" t="s">
        <v>189</v>
      </c>
      <c r="E1222" s="792"/>
      <c r="F1222" s="792"/>
      <c r="G1222" s="792"/>
      <c r="H1222" s="792"/>
      <c r="I1222" s="792"/>
      <c r="J1222" s="792"/>
      <c r="K1222" s="792"/>
      <c r="L1222" s="792"/>
      <c r="M1222" s="792"/>
      <c r="N1222" s="794">
        <v>1.6999999999999997</v>
      </c>
      <c r="O1222" s="794">
        <v>1.35</v>
      </c>
      <c r="P1222" s="794"/>
      <c r="Q1222" s="795">
        <v>4331.6559999999999</v>
      </c>
      <c r="R1222" s="792"/>
      <c r="S1222" s="797"/>
    </row>
    <row r="1223" spans="1:19" s="161" customFormat="1">
      <c r="A1223" s="280"/>
      <c r="B1223" s="781"/>
      <c r="C1223" s="786" t="s">
        <v>2071</v>
      </c>
      <c r="D1223" s="800"/>
      <c r="E1223" s="800"/>
      <c r="F1223" s="800"/>
      <c r="G1223" s="800"/>
      <c r="H1223" s="800"/>
      <c r="I1223" s="800"/>
      <c r="J1223" s="800"/>
      <c r="K1223" s="800"/>
      <c r="L1223" s="800"/>
      <c r="M1223" s="800"/>
      <c r="N1223" s="801">
        <v>7.6300000000000026</v>
      </c>
      <c r="O1223" s="801">
        <v>5.7100000000000017</v>
      </c>
      <c r="P1223" s="801"/>
      <c r="Q1223" s="802">
        <v>4331.6559999999999</v>
      </c>
      <c r="R1223" s="800"/>
      <c r="S1223" s="803"/>
    </row>
    <row r="1224" spans="1:19" s="161" customFormat="1">
      <c r="A1224" s="280"/>
      <c r="B1224" s="781"/>
      <c r="C1224" s="776" t="s">
        <v>1980</v>
      </c>
      <c r="D1224" s="796" t="s">
        <v>150</v>
      </c>
      <c r="E1224" s="798" t="s">
        <v>1780</v>
      </c>
      <c r="F1224" s="796" t="s">
        <v>1048</v>
      </c>
      <c r="G1224" s="798" t="s">
        <v>153</v>
      </c>
      <c r="H1224" s="796" t="s">
        <v>153</v>
      </c>
      <c r="I1224" s="798" t="s">
        <v>154</v>
      </c>
      <c r="J1224" s="796" t="s">
        <v>155</v>
      </c>
      <c r="K1224" s="798" t="s">
        <v>156</v>
      </c>
      <c r="L1224" s="796" t="s">
        <v>961</v>
      </c>
      <c r="M1224" s="798" t="s">
        <v>1049</v>
      </c>
      <c r="N1224" s="794">
        <v>0.17</v>
      </c>
      <c r="O1224" s="794">
        <v>0.15</v>
      </c>
      <c r="P1224" s="794"/>
      <c r="Q1224" s="795">
        <v>5.5270000000000001</v>
      </c>
      <c r="R1224" s="796"/>
      <c r="S1224" s="797"/>
    </row>
    <row r="1225" spans="1:19" s="161" customFormat="1">
      <c r="A1225" s="280"/>
      <c r="B1225" s="781"/>
      <c r="C1225" s="775"/>
      <c r="D1225" s="792"/>
      <c r="E1225" s="793"/>
      <c r="F1225" s="792"/>
      <c r="G1225" s="793"/>
      <c r="H1225" s="792"/>
      <c r="I1225" s="793"/>
      <c r="J1225" s="792"/>
      <c r="K1225" s="793"/>
      <c r="L1225" s="792"/>
      <c r="M1225" s="793"/>
      <c r="N1225" s="794"/>
      <c r="O1225" s="794"/>
      <c r="P1225" s="794"/>
      <c r="Q1225" s="795"/>
      <c r="R1225" s="796" t="s">
        <v>161</v>
      </c>
      <c r="S1225" s="797">
        <v>323</v>
      </c>
    </row>
    <row r="1226" spans="1:19" s="161" customFormat="1">
      <c r="A1226" s="280"/>
      <c r="B1226" s="781"/>
      <c r="C1226" s="775"/>
      <c r="D1226" s="792"/>
      <c r="E1226" s="793"/>
      <c r="F1226" s="796" t="s">
        <v>1050</v>
      </c>
      <c r="G1226" s="798" t="s">
        <v>153</v>
      </c>
      <c r="H1226" s="796" t="s">
        <v>153</v>
      </c>
      <c r="I1226" s="798" t="s">
        <v>154</v>
      </c>
      <c r="J1226" s="796" t="s">
        <v>155</v>
      </c>
      <c r="K1226" s="798" t="s">
        <v>156</v>
      </c>
      <c r="L1226" s="796" t="s">
        <v>961</v>
      </c>
      <c r="M1226" s="798" t="s">
        <v>1049</v>
      </c>
      <c r="N1226" s="794">
        <v>0.46300000000000002</v>
      </c>
      <c r="O1226" s="794">
        <v>0.35</v>
      </c>
      <c r="P1226" s="794"/>
      <c r="Q1226" s="795">
        <v>1.3460000000000001</v>
      </c>
      <c r="R1226" s="796"/>
      <c r="S1226" s="797"/>
    </row>
    <row r="1227" spans="1:19" s="161" customFormat="1">
      <c r="A1227" s="280"/>
      <c r="B1227" s="781"/>
      <c r="C1227" s="775"/>
      <c r="D1227" s="792"/>
      <c r="E1227" s="793"/>
      <c r="F1227" s="792"/>
      <c r="G1227" s="793"/>
      <c r="H1227" s="792"/>
      <c r="I1227" s="793"/>
      <c r="J1227" s="792"/>
      <c r="K1227" s="793"/>
      <c r="L1227" s="792"/>
      <c r="M1227" s="793"/>
      <c r="N1227" s="794"/>
      <c r="O1227" s="794"/>
      <c r="P1227" s="794"/>
      <c r="Q1227" s="795"/>
      <c r="R1227" s="796" t="s">
        <v>161</v>
      </c>
      <c r="S1227" s="797">
        <v>124</v>
      </c>
    </row>
    <row r="1228" spans="1:19" s="161" customFormat="1">
      <c r="A1228" s="280"/>
      <c r="B1228" s="781"/>
      <c r="C1228" s="775"/>
      <c r="D1228" s="792"/>
      <c r="E1228" s="799" t="s">
        <v>1781</v>
      </c>
      <c r="F1228" s="800"/>
      <c r="G1228" s="800"/>
      <c r="H1228" s="800"/>
      <c r="I1228" s="800"/>
      <c r="J1228" s="800"/>
      <c r="K1228" s="800"/>
      <c r="L1228" s="800"/>
      <c r="M1228" s="800"/>
      <c r="N1228" s="801">
        <v>0.63300000000000001</v>
      </c>
      <c r="O1228" s="801">
        <v>0.5</v>
      </c>
      <c r="P1228" s="801">
        <v>0.22500000000000001</v>
      </c>
      <c r="Q1228" s="802">
        <v>6.8730000000000002</v>
      </c>
      <c r="R1228" s="800"/>
      <c r="S1228" s="803"/>
    </row>
    <row r="1229" spans="1:19" s="161" customFormat="1">
      <c r="A1229" s="280"/>
      <c r="B1229" s="781"/>
      <c r="C1229" s="775"/>
      <c r="D1229" s="796" t="s">
        <v>176</v>
      </c>
      <c r="E1229" s="792"/>
      <c r="F1229" s="792"/>
      <c r="G1229" s="792"/>
      <c r="H1229" s="792"/>
      <c r="I1229" s="792"/>
      <c r="J1229" s="792"/>
      <c r="K1229" s="792"/>
      <c r="L1229" s="792"/>
      <c r="M1229" s="792"/>
      <c r="N1229" s="794">
        <v>0.63300000000000001</v>
      </c>
      <c r="O1229" s="794">
        <v>0.5</v>
      </c>
      <c r="P1229" s="794"/>
      <c r="Q1229" s="795">
        <v>6.8730000000000002</v>
      </c>
      <c r="R1229" s="792"/>
      <c r="S1229" s="797"/>
    </row>
    <row r="1230" spans="1:19" s="161" customFormat="1">
      <c r="A1230" s="280"/>
      <c r="B1230" s="781"/>
      <c r="C1230" s="775"/>
      <c r="D1230" s="796" t="s">
        <v>177</v>
      </c>
      <c r="E1230" s="798" t="s">
        <v>1051</v>
      </c>
      <c r="F1230" s="796" t="s">
        <v>1052</v>
      </c>
      <c r="G1230" s="798" t="s">
        <v>179</v>
      </c>
      <c r="H1230" s="796" t="s">
        <v>179</v>
      </c>
      <c r="I1230" s="798" t="s">
        <v>154</v>
      </c>
      <c r="J1230" s="796" t="s">
        <v>155</v>
      </c>
      <c r="K1230" s="798" t="s">
        <v>156</v>
      </c>
      <c r="L1230" s="796" t="s">
        <v>961</v>
      </c>
      <c r="M1230" s="798" t="s">
        <v>1053</v>
      </c>
      <c r="N1230" s="794">
        <v>0.14000000000000001</v>
      </c>
      <c r="O1230" s="794">
        <v>0.14000000000000001</v>
      </c>
      <c r="P1230" s="794"/>
      <c r="Q1230" s="795">
        <v>347.06799999999998</v>
      </c>
      <c r="R1230" s="796"/>
      <c r="S1230" s="797"/>
    </row>
    <row r="1231" spans="1:19" s="161" customFormat="1">
      <c r="A1231" s="280"/>
      <c r="B1231" s="781"/>
      <c r="C1231" s="775"/>
      <c r="D1231" s="792"/>
      <c r="E1231" s="793"/>
      <c r="F1231" s="796" t="s">
        <v>1054</v>
      </c>
      <c r="G1231" s="798" t="s">
        <v>179</v>
      </c>
      <c r="H1231" s="796" t="s">
        <v>179</v>
      </c>
      <c r="I1231" s="798" t="s">
        <v>154</v>
      </c>
      <c r="J1231" s="796" t="s">
        <v>155</v>
      </c>
      <c r="K1231" s="798" t="s">
        <v>156</v>
      </c>
      <c r="L1231" s="796" t="s">
        <v>961</v>
      </c>
      <c r="M1231" s="798" t="s">
        <v>1053</v>
      </c>
      <c r="N1231" s="794">
        <v>0.14000000000000001</v>
      </c>
      <c r="O1231" s="794">
        <v>0.14000000000000001</v>
      </c>
      <c r="P1231" s="794"/>
      <c r="Q1231" s="795">
        <v>638.94299999999998</v>
      </c>
      <c r="R1231" s="796"/>
      <c r="S1231" s="797"/>
    </row>
    <row r="1232" spans="1:19" s="161" customFormat="1">
      <c r="A1232" s="280"/>
      <c r="B1232" s="781"/>
      <c r="C1232" s="775"/>
      <c r="D1232" s="792"/>
      <c r="E1232" s="799" t="s">
        <v>1055</v>
      </c>
      <c r="F1232" s="800"/>
      <c r="G1232" s="800"/>
      <c r="H1232" s="800"/>
      <c r="I1232" s="800"/>
      <c r="J1232" s="800"/>
      <c r="K1232" s="800"/>
      <c r="L1232" s="800"/>
      <c r="M1232" s="800"/>
      <c r="N1232" s="801">
        <v>0.27999999999999992</v>
      </c>
      <c r="O1232" s="801">
        <v>0.27999999999999992</v>
      </c>
      <c r="P1232" s="801">
        <v>0.23899999999999999</v>
      </c>
      <c r="Q1232" s="802">
        <v>986.01099999999985</v>
      </c>
      <c r="R1232" s="800"/>
      <c r="S1232" s="803"/>
    </row>
    <row r="1233" spans="1:19" s="161" customFormat="1">
      <c r="A1233" s="280"/>
      <c r="B1233" s="781"/>
      <c r="C1233" s="775"/>
      <c r="D1233" s="792"/>
      <c r="E1233" s="798" t="s">
        <v>1056</v>
      </c>
      <c r="F1233" s="796" t="s">
        <v>1057</v>
      </c>
      <c r="G1233" s="798" t="s">
        <v>179</v>
      </c>
      <c r="H1233" s="796" t="s">
        <v>179</v>
      </c>
      <c r="I1233" s="798" t="s">
        <v>154</v>
      </c>
      <c r="J1233" s="796" t="s">
        <v>155</v>
      </c>
      <c r="K1233" s="798" t="s">
        <v>156</v>
      </c>
      <c r="L1233" s="796" t="s">
        <v>1058</v>
      </c>
      <c r="M1233" s="798" t="s">
        <v>1058</v>
      </c>
      <c r="N1233" s="794">
        <v>0.5</v>
      </c>
      <c r="O1233" s="794">
        <v>0.4499999999999999</v>
      </c>
      <c r="P1233" s="794"/>
      <c r="Q1233" s="795">
        <v>402.37099999999998</v>
      </c>
      <c r="R1233" s="796"/>
      <c r="S1233" s="797"/>
    </row>
    <row r="1234" spans="1:19" s="161" customFormat="1">
      <c r="A1234" s="280"/>
      <c r="B1234" s="781"/>
      <c r="C1234" s="775"/>
      <c r="D1234" s="792"/>
      <c r="E1234" s="793"/>
      <c r="F1234" s="796" t="s">
        <v>1059</v>
      </c>
      <c r="G1234" s="798" t="s">
        <v>179</v>
      </c>
      <c r="H1234" s="796" t="s">
        <v>179</v>
      </c>
      <c r="I1234" s="798" t="s">
        <v>154</v>
      </c>
      <c r="J1234" s="796" t="s">
        <v>155</v>
      </c>
      <c r="K1234" s="798" t="s">
        <v>156</v>
      </c>
      <c r="L1234" s="796" t="s">
        <v>1058</v>
      </c>
      <c r="M1234" s="798" t="s">
        <v>1058</v>
      </c>
      <c r="N1234" s="794">
        <v>0.5</v>
      </c>
      <c r="O1234" s="794">
        <v>0.4499999999999999</v>
      </c>
      <c r="P1234" s="794"/>
      <c r="Q1234" s="795">
        <v>2963.0180000000005</v>
      </c>
      <c r="R1234" s="796"/>
      <c r="S1234" s="797"/>
    </row>
    <row r="1235" spans="1:19" s="161" customFormat="1">
      <c r="A1235" s="280"/>
      <c r="B1235" s="781"/>
      <c r="C1235" s="775"/>
      <c r="D1235" s="792"/>
      <c r="E1235" s="799" t="s">
        <v>1060</v>
      </c>
      <c r="F1235" s="800"/>
      <c r="G1235" s="800"/>
      <c r="H1235" s="800"/>
      <c r="I1235" s="800"/>
      <c r="J1235" s="800"/>
      <c r="K1235" s="800"/>
      <c r="L1235" s="800"/>
      <c r="M1235" s="800"/>
      <c r="N1235" s="801">
        <v>0.99999999999999956</v>
      </c>
      <c r="O1235" s="801">
        <v>0.89999999999999969</v>
      </c>
      <c r="P1235" s="801">
        <v>0.86799999999999999</v>
      </c>
      <c r="Q1235" s="802">
        <v>3365.3890000000001</v>
      </c>
      <c r="R1235" s="800"/>
      <c r="S1235" s="803"/>
    </row>
    <row r="1236" spans="1:19" s="161" customFormat="1">
      <c r="A1236" s="280"/>
      <c r="B1236" s="781"/>
      <c r="C1236" s="775"/>
      <c r="D1236" s="792"/>
      <c r="E1236" s="798" t="s">
        <v>1061</v>
      </c>
      <c r="F1236" s="796" t="s">
        <v>1062</v>
      </c>
      <c r="G1236" s="798" t="s">
        <v>179</v>
      </c>
      <c r="H1236" s="796" t="s">
        <v>179</v>
      </c>
      <c r="I1236" s="798" t="s">
        <v>154</v>
      </c>
      <c r="J1236" s="796" t="s">
        <v>155</v>
      </c>
      <c r="K1236" s="798" t="s">
        <v>156</v>
      </c>
      <c r="L1236" s="796" t="s">
        <v>972</v>
      </c>
      <c r="M1236" s="798" t="s">
        <v>1063</v>
      </c>
      <c r="N1236" s="794">
        <v>0.25</v>
      </c>
      <c r="O1236" s="794">
        <v>0.25</v>
      </c>
      <c r="P1236" s="794"/>
      <c r="Q1236" s="795">
        <v>704.54199999999992</v>
      </c>
      <c r="R1236" s="796"/>
      <c r="S1236" s="797"/>
    </row>
    <row r="1237" spans="1:19" s="161" customFormat="1">
      <c r="A1237" s="280"/>
      <c r="B1237" s="781"/>
      <c r="C1237" s="775"/>
      <c r="D1237" s="792"/>
      <c r="E1237" s="793"/>
      <c r="F1237" s="796" t="s">
        <v>1064</v>
      </c>
      <c r="G1237" s="798" t="s">
        <v>179</v>
      </c>
      <c r="H1237" s="796" t="s">
        <v>179</v>
      </c>
      <c r="I1237" s="798" t="s">
        <v>154</v>
      </c>
      <c r="J1237" s="796" t="s">
        <v>155</v>
      </c>
      <c r="K1237" s="798" t="s">
        <v>156</v>
      </c>
      <c r="L1237" s="796" t="s">
        <v>972</v>
      </c>
      <c r="M1237" s="798" t="s">
        <v>1063</v>
      </c>
      <c r="N1237" s="794">
        <v>0.27700000000000008</v>
      </c>
      <c r="O1237" s="794">
        <v>0.25</v>
      </c>
      <c r="P1237" s="794"/>
      <c r="Q1237" s="795">
        <v>398.28700000000003</v>
      </c>
      <c r="R1237" s="796"/>
      <c r="S1237" s="797"/>
    </row>
    <row r="1238" spans="1:19" s="161" customFormat="1">
      <c r="A1238" s="280"/>
      <c r="B1238" s="781"/>
      <c r="C1238" s="775"/>
      <c r="D1238" s="792"/>
      <c r="E1238" s="799" t="s">
        <v>1065</v>
      </c>
      <c r="F1238" s="800"/>
      <c r="G1238" s="800"/>
      <c r="H1238" s="800"/>
      <c r="I1238" s="800"/>
      <c r="J1238" s="800"/>
      <c r="K1238" s="800"/>
      <c r="L1238" s="800"/>
      <c r="M1238" s="800"/>
      <c r="N1238" s="801">
        <v>0.52700000000000014</v>
      </c>
      <c r="O1238" s="801">
        <v>0.49999999999999978</v>
      </c>
      <c r="P1238" s="801">
        <v>0.26500000000000001</v>
      </c>
      <c r="Q1238" s="802">
        <v>1102.8290000000002</v>
      </c>
      <c r="R1238" s="800"/>
      <c r="S1238" s="803"/>
    </row>
    <row r="1239" spans="1:19" s="161" customFormat="1">
      <c r="A1239" s="280"/>
      <c r="B1239" s="781"/>
      <c r="C1239" s="775"/>
      <c r="D1239" s="792"/>
      <c r="E1239" s="798" t="s">
        <v>1066</v>
      </c>
      <c r="F1239" s="796" t="s">
        <v>1067</v>
      </c>
      <c r="G1239" s="798" t="s">
        <v>179</v>
      </c>
      <c r="H1239" s="796" t="s">
        <v>179</v>
      </c>
      <c r="I1239" s="798" t="s">
        <v>154</v>
      </c>
      <c r="J1239" s="796" t="s">
        <v>155</v>
      </c>
      <c r="K1239" s="798" t="s">
        <v>156</v>
      </c>
      <c r="L1239" s="796" t="s">
        <v>961</v>
      </c>
      <c r="M1239" s="798" t="s">
        <v>1049</v>
      </c>
      <c r="N1239" s="794">
        <v>7.4999999999999997E-2</v>
      </c>
      <c r="O1239" s="794">
        <v>7.4999999999999997E-2</v>
      </c>
      <c r="P1239" s="794"/>
      <c r="Q1239" s="795">
        <v>263.59500000000003</v>
      </c>
      <c r="R1239" s="796"/>
      <c r="S1239" s="797"/>
    </row>
    <row r="1240" spans="1:19" s="161" customFormat="1">
      <c r="A1240" s="280"/>
      <c r="B1240" s="781"/>
      <c r="C1240" s="775"/>
      <c r="D1240" s="792"/>
      <c r="E1240" s="793"/>
      <c r="F1240" s="796" t="s">
        <v>1068</v>
      </c>
      <c r="G1240" s="798" t="s">
        <v>179</v>
      </c>
      <c r="H1240" s="796" t="s">
        <v>179</v>
      </c>
      <c r="I1240" s="798" t="s">
        <v>154</v>
      </c>
      <c r="J1240" s="796" t="s">
        <v>155</v>
      </c>
      <c r="K1240" s="798" t="s">
        <v>156</v>
      </c>
      <c r="L1240" s="796" t="s">
        <v>961</v>
      </c>
      <c r="M1240" s="798" t="s">
        <v>1049</v>
      </c>
      <c r="N1240" s="794">
        <v>7.4999999999999997E-2</v>
      </c>
      <c r="O1240" s="794">
        <v>7.4999999999999997E-2</v>
      </c>
      <c r="P1240" s="794"/>
      <c r="Q1240" s="795">
        <v>267.59200000000004</v>
      </c>
      <c r="R1240" s="796"/>
      <c r="S1240" s="797"/>
    </row>
    <row r="1241" spans="1:19" s="161" customFormat="1">
      <c r="A1241" s="280"/>
      <c r="B1241" s="781"/>
      <c r="C1241" s="775"/>
      <c r="D1241" s="792"/>
      <c r="E1241" s="799" t="s">
        <v>1069</v>
      </c>
      <c r="F1241" s="800"/>
      <c r="G1241" s="800"/>
      <c r="H1241" s="800"/>
      <c r="I1241" s="800"/>
      <c r="J1241" s="800"/>
      <c r="K1241" s="800"/>
      <c r="L1241" s="800"/>
      <c r="M1241" s="800"/>
      <c r="N1241" s="801">
        <v>0.15000000000000005</v>
      </c>
      <c r="O1241" s="801">
        <v>0.15000000000000005</v>
      </c>
      <c r="P1241" s="801">
        <v>0.128</v>
      </c>
      <c r="Q1241" s="802">
        <v>531.18700000000001</v>
      </c>
      <c r="R1241" s="800"/>
      <c r="S1241" s="803"/>
    </row>
    <row r="1242" spans="1:19" s="161" customFormat="1">
      <c r="A1242" s="280"/>
      <c r="B1242" s="781"/>
      <c r="C1242" s="775"/>
      <c r="D1242" s="792"/>
      <c r="E1242" s="798" t="s">
        <v>1070</v>
      </c>
      <c r="F1242" s="796" t="s">
        <v>1071</v>
      </c>
      <c r="G1242" s="798" t="s">
        <v>179</v>
      </c>
      <c r="H1242" s="796" t="s">
        <v>179</v>
      </c>
      <c r="I1242" s="798" t="s">
        <v>154</v>
      </c>
      <c r="J1242" s="796" t="s">
        <v>155</v>
      </c>
      <c r="K1242" s="798" t="s">
        <v>156</v>
      </c>
      <c r="L1242" s="796" t="s">
        <v>1058</v>
      </c>
      <c r="M1242" s="798" t="s">
        <v>1072</v>
      </c>
      <c r="N1242" s="794">
        <v>0.11000000000000003</v>
      </c>
      <c r="O1242" s="794">
        <v>9.9000000000000032E-2</v>
      </c>
      <c r="P1242" s="794"/>
      <c r="Q1242" s="795">
        <v>244.41600000000005</v>
      </c>
      <c r="R1242" s="796"/>
      <c r="S1242" s="797"/>
    </row>
    <row r="1243" spans="1:19" s="161" customFormat="1">
      <c r="A1243" s="280"/>
      <c r="B1243" s="781"/>
      <c r="C1243" s="775"/>
      <c r="D1243" s="792"/>
      <c r="E1243" s="793"/>
      <c r="F1243" s="796" t="s">
        <v>1073</v>
      </c>
      <c r="G1243" s="798" t="s">
        <v>179</v>
      </c>
      <c r="H1243" s="796" t="s">
        <v>179</v>
      </c>
      <c r="I1243" s="798" t="s">
        <v>154</v>
      </c>
      <c r="J1243" s="796" t="s">
        <v>155</v>
      </c>
      <c r="K1243" s="798" t="s">
        <v>156</v>
      </c>
      <c r="L1243" s="796" t="s">
        <v>1058</v>
      </c>
      <c r="M1243" s="798" t="s">
        <v>1072</v>
      </c>
      <c r="N1243" s="794">
        <v>0.08</v>
      </c>
      <c r="O1243" s="794">
        <v>7.1999999999999995E-2</v>
      </c>
      <c r="P1243" s="794"/>
      <c r="Q1243" s="795">
        <v>4.17</v>
      </c>
      <c r="R1243" s="796"/>
      <c r="S1243" s="797"/>
    </row>
    <row r="1244" spans="1:19" s="161" customFormat="1">
      <c r="A1244" s="280"/>
      <c r="B1244" s="781"/>
      <c r="C1244" s="775"/>
      <c r="D1244" s="792"/>
      <c r="E1244" s="799" t="s">
        <v>1074</v>
      </c>
      <c r="F1244" s="800"/>
      <c r="G1244" s="800"/>
      <c r="H1244" s="800"/>
      <c r="I1244" s="800"/>
      <c r="J1244" s="800"/>
      <c r="K1244" s="800"/>
      <c r="L1244" s="800"/>
      <c r="M1244" s="800"/>
      <c r="N1244" s="801">
        <v>0.18999999999999992</v>
      </c>
      <c r="O1244" s="801">
        <v>0.1710000000000001</v>
      </c>
      <c r="P1244" s="801">
        <v>7.3999999999999996E-2</v>
      </c>
      <c r="Q1244" s="802">
        <v>248.58600000000007</v>
      </c>
      <c r="R1244" s="800"/>
      <c r="S1244" s="803"/>
    </row>
    <row r="1245" spans="1:19" s="161" customFormat="1">
      <c r="A1245" s="280"/>
      <c r="B1245" s="781"/>
      <c r="C1245" s="785"/>
      <c r="D1245" s="796" t="s">
        <v>189</v>
      </c>
      <c r="E1245" s="792"/>
      <c r="F1245" s="792"/>
      <c r="G1245" s="792"/>
      <c r="H1245" s="792"/>
      <c r="I1245" s="792"/>
      <c r="J1245" s="792"/>
      <c r="K1245" s="792"/>
      <c r="L1245" s="792"/>
      <c r="M1245" s="792"/>
      <c r="N1245" s="794">
        <v>2.1470000000000042</v>
      </c>
      <c r="O1245" s="794">
        <v>2.0010000000000012</v>
      </c>
      <c r="P1245" s="794"/>
      <c r="Q1245" s="795">
        <v>6234.0019999999986</v>
      </c>
      <c r="R1245" s="792"/>
      <c r="S1245" s="797"/>
    </row>
    <row r="1246" spans="1:19" s="161" customFormat="1">
      <c r="A1246" s="280"/>
      <c r="B1246" s="781"/>
      <c r="C1246" s="786" t="s">
        <v>1981</v>
      </c>
      <c r="D1246" s="800"/>
      <c r="E1246" s="800"/>
      <c r="F1246" s="800"/>
      <c r="G1246" s="800"/>
      <c r="H1246" s="800"/>
      <c r="I1246" s="800"/>
      <c r="J1246" s="800"/>
      <c r="K1246" s="800"/>
      <c r="L1246" s="800"/>
      <c r="M1246" s="800"/>
      <c r="N1246" s="801">
        <v>2.780000000000006</v>
      </c>
      <c r="O1246" s="801">
        <v>2.5010000000000008</v>
      </c>
      <c r="P1246" s="801"/>
      <c r="Q1246" s="802">
        <v>6240.8749999999982</v>
      </c>
      <c r="R1246" s="800"/>
      <c r="S1246" s="803"/>
    </row>
    <row r="1247" spans="1:19" s="161" customFormat="1">
      <c r="A1247" s="280"/>
      <c r="B1247" s="781"/>
      <c r="C1247" s="776" t="s">
        <v>1982</v>
      </c>
      <c r="D1247" s="796" t="s">
        <v>150</v>
      </c>
      <c r="E1247" s="798" t="s">
        <v>1020</v>
      </c>
      <c r="F1247" s="796" t="s">
        <v>1021</v>
      </c>
      <c r="G1247" s="798" t="s">
        <v>222</v>
      </c>
      <c r="H1247" s="796" t="s">
        <v>222</v>
      </c>
      <c r="I1247" s="798" t="s">
        <v>159</v>
      </c>
      <c r="J1247" s="796" t="s">
        <v>223</v>
      </c>
      <c r="K1247" s="798" t="s">
        <v>160</v>
      </c>
      <c r="L1247" s="796" t="s">
        <v>12</v>
      </c>
      <c r="M1247" s="798" t="s">
        <v>12</v>
      </c>
      <c r="N1247" s="794">
        <v>0</v>
      </c>
      <c r="O1247" s="794">
        <v>0</v>
      </c>
      <c r="P1247" s="794"/>
      <c r="Q1247" s="795">
        <v>0</v>
      </c>
      <c r="R1247" s="796"/>
      <c r="S1247" s="797"/>
    </row>
    <row r="1248" spans="1:19" s="161" customFormat="1">
      <c r="A1248" s="280"/>
      <c r="B1248" s="781"/>
      <c r="C1248" s="775"/>
      <c r="D1248" s="792"/>
      <c r="E1248" s="793"/>
      <c r="F1248" s="796" t="s">
        <v>221</v>
      </c>
      <c r="G1248" s="798" t="s">
        <v>222</v>
      </c>
      <c r="H1248" s="796" t="s">
        <v>222</v>
      </c>
      <c r="I1248" s="798" t="s">
        <v>159</v>
      </c>
      <c r="J1248" s="796" t="s">
        <v>223</v>
      </c>
      <c r="K1248" s="798" t="s">
        <v>160</v>
      </c>
      <c r="L1248" s="796" t="s">
        <v>12</v>
      </c>
      <c r="M1248" s="798" t="s">
        <v>12</v>
      </c>
      <c r="N1248" s="794">
        <v>0</v>
      </c>
      <c r="O1248" s="794">
        <v>0</v>
      </c>
      <c r="P1248" s="794"/>
      <c r="Q1248" s="795">
        <v>0</v>
      </c>
      <c r="R1248" s="796"/>
      <c r="S1248" s="797"/>
    </row>
    <row r="1249" spans="1:19" s="161" customFormat="1">
      <c r="A1249" s="280"/>
      <c r="B1249" s="781"/>
      <c r="C1249" s="775"/>
      <c r="D1249" s="792"/>
      <c r="E1249" s="793"/>
      <c r="F1249" s="796" t="s">
        <v>861</v>
      </c>
      <c r="G1249" s="798" t="s">
        <v>222</v>
      </c>
      <c r="H1249" s="796" t="s">
        <v>222</v>
      </c>
      <c r="I1249" s="798" t="s">
        <v>159</v>
      </c>
      <c r="J1249" s="796" t="s">
        <v>223</v>
      </c>
      <c r="K1249" s="798" t="s">
        <v>160</v>
      </c>
      <c r="L1249" s="796" t="s">
        <v>12</v>
      </c>
      <c r="M1249" s="798" t="s">
        <v>12</v>
      </c>
      <c r="N1249" s="794">
        <v>0</v>
      </c>
      <c r="O1249" s="794">
        <v>0</v>
      </c>
      <c r="P1249" s="794"/>
      <c r="Q1249" s="795">
        <v>0</v>
      </c>
      <c r="R1249" s="796"/>
      <c r="S1249" s="797"/>
    </row>
    <row r="1250" spans="1:19" s="161" customFormat="1">
      <c r="A1250" s="280"/>
      <c r="B1250" s="781"/>
      <c r="C1250" s="775"/>
      <c r="D1250" s="792"/>
      <c r="E1250" s="793"/>
      <c r="F1250" s="796" t="s">
        <v>1022</v>
      </c>
      <c r="G1250" s="798" t="s">
        <v>222</v>
      </c>
      <c r="H1250" s="796" t="s">
        <v>222</v>
      </c>
      <c r="I1250" s="798" t="s">
        <v>159</v>
      </c>
      <c r="J1250" s="796" t="s">
        <v>223</v>
      </c>
      <c r="K1250" s="798" t="s">
        <v>156</v>
      </c>
      <c r="L1250" s="796" t="s">
        <v>12</v>
      </c>
      <c r="M1250" s="798" t="s">
        <v>12</v>
      </c>
      <c r="N1250" s="794">
        <v>59.600000000000016</v>
      </c>
      <c r="O1250" s="794">
        <v>52.429000000000009</v>
      </c>
      <c r="P1250" s="794"/>
      <c r="Q1250" s="795">
        <v>2366.0119999999997</v>
      </c>
      <c r="R1250" s="796"/>
      <c r="S1250" s="797"/>
    </row>
    <row r="1251" spans="1:19" s="161" customFormat="1">
      <c r="A1251" s="280"/>
      <c r="B1251" s="781"/>
      <c r="C1251" s="775"/>
      <c r="D1251" s="792"/>
      <c r="E1251" s="793"/>
      <c r="F1251" s="792"/>
      <c r="G1251" s="793"/>
      <c r="H1251" s="792"/>
      <c r="I1251" s="793"/>
      <c r="J1251" s="792"/>
      <c r="K1251" s="793"/>
      <c r="L1251" s="792"/>
      <c r="M1251" s="793"/>
      <c r="N1251" s="794"/>
      <c r="O1251" s="794"/>
      <c r="P1251" s="794"/>
      <c r="Q1251" s="795"/>
      <c r="R1251" s="796" t="s">
        <v>641</v>
      </c>
      <c r="S1251" s="797">
        <v>17500.86</v>
      </c>
    </row>
    <row r="1252" spans="1:19" s="161" customFormat="1">
      <c r="A1252" s="280"/>
      <c r="B1252" s="781"/>
      <c r="C1252" s="775"/>
      <c r="D1252" s="792"/>
      <c r="E1252" s="793"/>
      <c r="F1252" s="792"/>
      <c r="G1252" s="793"/>
      <c r="H1252" s="792"/>
      <c r="I1252" s="793"/>
      <c r="J1252" s="792"/>
      <c r="K1252" s="793"/>
      <c r="L1252" s="792"/>
      <c r="M1252" s="793"/>
      <c r="N1252" s="794"/>
      <c r="O1252" s="794"/>
      <c r="P1252" s="794"/>
      <c r="Q1252" s="795"/>
      <c r="R1252" s="796" t="s">
        <v>161</v>
      </c>
      <c r="S1252" s="797">
        <v>229066.55000000002</v>
      </c>
    </row>
    <row r="1253" spans="1:19" s="161" customFormat="1">
      <c r="A1253" s="280"/>
      <c r="B1253" s="781"/>
      <c r="C1253" s="775"/>
      <c r="D1253" s="792"/>
      <c r="E1253" s="793"/>
      <c r="F1253" s="796" t="s">
        <v>1023</v>
      </c>
      <c r="G1253" s="798" t="s">
        <v>222</v>
      </c>
      <c r="H1253" s="796" t="s">
        <v>222</v>
      </c>
      <c r="I1253" s="798" t="s">
        <v>159</v>
      </c>
      <c r="J1253" s="796" t="s">
        <v>223</v>
      </c>
      <c r="K1253" s="798" t="s">
        <v>156</v>
      </c>
      <c r="L1253" s="796" t="s">
        <v>12</v>
      </c>
      <c r="M1253" s="798" t="s">
        <v>12</v>
      </c>
      <c r="N1253" s="794">
        <v>59.600000000000016</v>
      </c>
      <c r="O1253" s="794">
        <v>53.210000000000015</v>
      </c>
      <c r="P1253" s="794"/>
      <c r="Q1253" s="795">
        <v>1953.3539999999996</v>
      </c>
      <c r="R1253" s="796"/>
      <c r="S1253" s="797"/>
    </row>
    <row r="1254" spans="1:19" s="161" customFormat="1">
      <c r="A1254" s="280"/>
      <c r="B1254" s="781"/>
      <c r="C1254" s="775"/>
      <c r="D1254" s="792"/>
      <c r="E1254" s="793"/>
      <c r="F1254" s="792"/>
      <c r="G1254" s="793"/>
      <c r="H1254" s="792"/>
      <c r="I1254" s="793"/>
      <c r="J1254" s="792"/>
      <c r="K1254" s="793"/>
      <c r="L1254" s="792"/>
      <c r="M1254" s="793"/>
      <c r="N1254" s="794"/>
      <c r="O1254" s="794"/>
      <c r="P1254" s="794"/>
      <c r="Q1254" s="795"/>
      <c r="R1254" s="796" t="s">
        <v>641</v>
      </c>
      <c r="S1254" s="797">
        <v>20998.149999999998</v>
      </c>
    </row>
    <row r="1255" spans="1:19" s="161" customFormat="1">
      <c r="A1255" s="280"/>
      <c r="B1255" s="781"/>
      <c r="C1255" s="775"/>
      <c r="D1255" s="792"/>
      <c r="E1255" s="793"/>
      <c r="F1255" s="792"/>
      <c r="G1255" s="793"/>
      <c r="H1255" s="792"/>
      <c r="I1255" s="793"/>
      <c r="J1255" s="792"/>
      <c r="K1255" s="793"/>
      <c r="L1255" s="792"/>
      <c r="M1255" s="793"/>
      <c r="N1255" s="794"/>
      <c r="O1255" s="794"/>
      <c r="P1255" s="794"/>
      <c r="Q1255" s="795"/>
      <c r="R1255" s="796" t="s">
        <v>161</v>
      </c>
      <c r="S1255" s="797">
        <v>189641.86999999997</v>
      </c>
    </row>
    <row r="1256" spans="1:19" s="161" customFormat="1">
      <c r="A1256" s="280"/>
      <c r="B1256" s="781"/>
      <c r="C1256" s="775"/>
      <c r="D1256" s="792"/>
      <c r="E1256" s="793"/>
      <c r="F1256" s="796" t="s">
        <v>1024</v>
      </c>
      <c r="G1256" s="798" t="s">
        <v>222</v>
      </c>
      <c r="H1256" s="796" t="s">
        <v>222</v>
      </c>
      <c r="I1256" s="798" t="s">
        <v>159</v>
      </c>
      <c r="J1256" s="796" t="s">
        <v>223</v>
      </c>
      <c r="K1256" s="798" t="s">
        <v>156</v>
      </c>
      <c r="L1256" s="796" t="s">
        <v>12</v>
      </c>
      <c r="M1256" s="798" t="s">
        <v>12</v>
      </c>
      <c r="N1256" s="794">
        <v>127.5</v>
      </c>
      <c r="O1256" s="794">
        <v>124.746</v>
      </c>
      <c r="P1256" s="794"/>
      <c r="Q1256" s="795">
        <v>66307.768000000011</v>
      </c>
      <c r="R1256" s="796"/>
      <c r="S1256" s="797"/>
    </row>
    <row r="1257" spans="1:19" s="161" customFormat="1">
      <c r="A1257" s="280"/>
      <c r="B1257" s="781"/>
      <c r="C1257" s="775"/>
      <c r="D1257" s="792"/>
      <c r="E1257" s="793"/>
      <c r="F1257" s="792"/>
      <c r="G1257" s="793"/>
      <c r="H1257" s="792"/>
      <c r="I1257" s="793"/>
      <c r="J1257" s="792"/>
      <c r="K1257" s="793"/>
      <c r="L1257" s="792"/>
      <c r="M1257" s="793"/>
      <c r="N1257" s="794"/>
      <c r="O1257" s="794"/>
      <c r="P1257" s="794"/>
      <c r="Q1257" s="795"/>
      <c r="R1257" s="796" t="s">
        <v>641</v>
      </c>
      <c r="S1257" s="797">
        <v>19412637.010000002</v>
      </c>
    </row>
    <row r="1258" spans="1:19" s="161" customFormat="1">
      <c r="A1258" s="280"/>
      <c r="B1258" s="781"/>
      <c r="C1258" s="775"/>
      <c r="D1258" s="792"/>
      <c r="E1258" s="793"/>
      <c r="F1258" s="792"/>
      <c r="G1258" s="793"/>
      <c r="H1258" s="792"/>
      <c r="I1258" s="793"/>
      <c r="J1258" s="792"/>
      <c r="K1258" s="793"/>
      <c r="L1258" s="792"/>
      <c r="M1258" s="793"/>
      <c r="N1258" s="794"/>
      <c r="O1258" s="794"/>
      <c r="P1258" s="794"/>
      <c r="Q1258" s="795"/>
      <c r="R1258" s="796" t="s">
        <v>161</v>
      </c>
      <c r="S1258" s="797">
        <v>548034</v>
      </c>
    </row>
    <row r="1259" spans="1:19" s="161" customFormat="1">
      <c r="A1259" s="280"/>
      <c r="B1259" s="781"/>
      <c r="C1259" s="775"/>
      <c r="D1259" s="792"/>
      <c r="E1259" s="793"/>
      <c r="F1259" s="796" t="s">
        <v>1025</v>
      </c>
      <c r="G1259" s="798" t="s">
        <v>222</v>
      </c>
      <c r="H1259" s="796" t="s">
        <v>222</v>
      </c>
      <c r="I1259" s="798" t="s">
        <v>159</v>
      </c>
      <c r="J1259" s="796" t="s">
        <v>223</v>
      </c>
      <c r="K1259" s="798" t="s">
        <v>156</v>
      </c>
      <c r="L1259" s="796" t="s">
        <v>12</v>
      </c>
      <c r="M1259" s="798" t="s">
        <v>12</v>
      </c>
      <c r="N1259" s="794">
        <v>199.99999999999997</v>
      </c>
      <c r="O1259" s="794">
        <v>188.20700000000002</v>
      </c>
      <c r="P1259" s="794"/>
      <c r="Q1259" s="795">
        <v>565355.00900000008</v>
      </c>
      <c r="R1259" s="796"/>
      <c r="S1259" s="797"/>
    </row>
    <row r="1260" spans="1:19" s="161" customFormat="1">
      <c r="A1260" s="280"/>
      <c r="B1260" s="781"/>
      <c r="C1260" s="775"/>
      <c r="D1260" s="792"/>
      <c r="E1260" s="793"/>
      <c r="F1260" s="792"/>
      <c r="G1260" s="793"/>
      <c r="H1260" s="792"/>
      <c r="I1260" s="793"/>
      <c r="J1260" s="792"/>
      <c r="K1260" s="793"/>
      <c r="L1260" s="792"/>
      <c r="M1260" s="793"/>
      <c r="N1260" s="794"/>
      <c r="O1260" s="794"/>
      <c r="P1260" s="794"/>
      <c r="Q1260" s="795"/>
      <c r="R1260" s="796" t="s">
        <v>641</v>
      </c>
      <c r="S1260" s="797">
        <v>157459183</v>
      </c>
    </row>
    <row r="1261" spans="1:19" s="161" customFormat="1">
      <c r="A1261" s="280"/>
      <c r="B1261" s="781"/>
      <c r="C1261" s="775"/>
      <c r="D1261" s="792"/>
      <c r="E1261" s="799" t="s">
        <v>1026</v>
      </c>
      <c r="F1261" s="800"/>
      <c r="G1261" s="800"/>
      <c r="H1261" s="800"/>
      <c r="I1261" s="800"/>
      <c r="J1261" s="800"/>
      <c r="K1261" s="800"/>
      <c r="L1261" s="800"/>
      <c r="M1261" s="800"/>
      <c r="N1261" s="801">
        <v>446.70000000000027</v>
      </c>
      <c r="O1261" s="801">
        <v>418.5920000000001</v>
      </c>
      <c r="P1261" s="801">
        <v>314.64699999999999</v>
      </c>
      <c r="Q1261" s="802">
        <v>635982.14300000004</v>
      </c>
      <c r="R1261" s="800"/>
      <c r="S1261" s="803"/>
    </row>
    <row r="1262" spans="1:19" s="161" customFormat="1">
      <c r="A1262" s="280"/>
      <c r="B1262" s="781"/>
      <c r="C1262" s="775"/>
      <c r="D1262" s="792"/>
      <c r="E1262" s="798" t="s">
        <v>1027</v>
      </c>
      <c r="F1262" s="796" t="s">
        <v>221</v>
      </c>
      <c r="G1262" s="798" t="s">
        <v>222</v>
      </c>
      <c r="H1262" s="796" t="s">
        <v>357</v>
      </c>
      <c r="I1262" s="798" t="s">
        <v>159</v>
      </c>
      <c r="J1262" s="796" t="s">
        <v>223</v>
      </c>
      <c r="K1262" s="798" t="s">
        <v>156</v>
      </c>
      <c r="L1262" s="796" t="s">
        <v>39</v>
      </c>
      <c r="M1262" s="798" t="s">
        <v>1028</v>
      </c>
      <c r="N1262" s="794">
        <v>170</v>
      </c>
      <c r="O1262" s="794">
        <v>151.05000000000004</v>
      </c>
      <c r="P1262" s="794"/>
      <c r="Q1262" s="795">
        <v>1034925.3920000001</v>
      </c>
      <c r="R1262" s="796"/>
      <c r="S1262" s="797"/>
    </row>
    <row r="1263" spans="1:19" s="161" customFormat="1">
      <c r="A1263" s="280"/>
      <c r="B1263" s="781"/>
      <c r="C1263" s="775"/>
      <c r="D1263" s="792"/>
      <c r="E1263" s="793"/>
      <c r="F1263" s="792"/>
      <c r="G1263" s="793"/>
      <c r="H1263" s="792"/>
      <c r="I1263" s="793"/>
      <c r="J1263" s="792"/>
      <c r="K1263" s="793"/>
      <c r="L1263" s="792"/>
      <c r="M1263" s="793"/>
      <c r="N1263" s="794"/>
      <c r="O1263" s="794"/>
      <c r="P1263" s="794"/>
      <c r="Q1263" s="795"/>
      <c r="R1263" s="796" t="s">
        <v>641</v>
      </c>
      <c r="S1263" s="797">
        <v>304795679.12</v>
      </c>
    </row>
    <row r="1264" spans="1:19" s="161" customFormat="1">
      <c r="A1264" s="280"/>
      <c r="B1264" s="781"/>
      <c r="C1264" s="775"/>
      <c r="D1264" s="792"/>
      <c r="E1264" s="793"/>
      <c r="F1264" s="792"/>
      <c r="G1264" s="793"/>
      <c r="H1264" s="792"/>
      <c r="I1264" s="793"/>
      <c r="J1264" s="792"/>
      <c r="K1264" s="793"/>
      <c r="L1264" s="792"/>
      <c r="M1264" s="793"/>
      <c r="N1264" s="794"/>
      <c r="O1264" s="794"/>
      <c r="P1264" s="794"/>
      <c r="Q1264" s="795"/>
      <c r="R1264" s="796" t="s">
        <v>161</v>
      </c>
      <c r="S1264" s="797">
        <v>10417.650000000001</v>
      </c>
    </row>
    <row r="1265" spans="1:19" s="161" customFormat="1">
      <c r="A1265" s="280"/>
      <c r="B1265" s="781"/>
      <c r="C1265" s="775"/>
      <c r="D1265" s="792"/>
      <c r="E1265" s="793"/>
      <c r="F1265" s="796" t="s">
        <v>861</v>
      </c>
      <c r="G1265" s="798" t="s">
        <v>222</v>
      </c>
      <c r="H1265" s="796" t="s">
        <v>357</v>
      </c>
      <c r="I1265" s="798" t="s">
        <v>159</v>
      </c>
      <c r="J1265" s="796" t="s">
        <v>223</v>
      </c>
      <c r="K1265" s="798" t="s">
        <v>156</v>
      </c>
      <c r="L1265" s="796" t="s">
        <v>39</v>
      </c>
      <c r="M1265" s="798" t="s">
        <v>1028</v>
      </c>
      <c r="N1265" s="794">
        <v>170</v>
      </c>
      <c r="O1265" s="794">
        <v>149.202</v>
      </c>
      <c r="P1265" s="794"/>
      <c r="Q1265" s="795">
        <v>991171.76099999982</v>
      </c>
      <c r="R1265" s="796"/>
      <c r="S1265" s="797"/>
    </row>
    <row r="1266" spans="1:19" s="161" customFormat="1">
      <c r="A1266" s="280"/>
      <c r="B1266" s="781"/>
      <c r="C1266" s="775"/>
      <c r="D1266" s="792"/>
      <c r="E1266" s="793"/>
      <c r="F1266" s="792"/>
      <c r="G1266" s="793"/>
      <c r="H1266" s="792"/>
      <c r="I1266" s="793"/>
      <c r="J1266" s="792"/>
      <c r="K1266" s="793"/>
      <c r="L1266" s="792"/>
      <c r="M1266" s="793"/>
      <c r="N1266" s="794"/>
      <c r="O1266" s="794"/>
      <c r="P1266" s="794"/>
      <c r="Q1266" s="795"/>
      <c r="R1266" s="796" t="s">
        <v>641</v>
      </c>
      <c r="S1266" s="797">
        <v>291500886.88</v>
      </c>
    </row>
    <row r="1267" spans="1:19" s="161" customFormat="1">
      <c r="A1267" s="280"/>
      <c r="B1267" s="781"/>
      <c r="C1267" s="775"/>
      <c r="D1267" s="792"/>
      <c r="E1267" s="793"/>
      <c r="F1267" s="792"/>
      <c r="G1267" s="793"/>
      <c r="H1267" s="792"/>
      <c r="I1267" s="793"/>
      <c r="J1267" s="792"/>
      <c r="K1267" s="793"/>
      <c r="L1267" s="792"/>
      <c r="M1267" s="793"/>
      <c r="N1267" s="794"/>
      <c r="O1267" s="794"/>
      <c r="P1267" s="794"/>
      <c r="Q1267" s="795"/>
      <c r="R1267" s="796" t="s">
        <v>161</v>
      </c>
      <c r="S1267" s="797">
        <v>11330.2</v>
      </c>
    </row>
    <row r="1268" spans="1:19" s="161" customFormat="1">
      <c r="A1268" s="280"/>
      <c r="B1268" s="781"/>
      <c r="C1268" s="775"/>
      <c r="D1268" s="792"/>
      <c r="E1268" s="793"/>
      <c r="F1268" s="796" t="s">
        <v>1029</v>
      </c>
      <c r="G1268" s="798" t="s">
        <v>354</v>
      </c>
      <c r="H1268" s="796" t="s">
        <v>357</v>
      </c>
      <c r="I1268" s="798" t="s">
        <v>159</v>
      </c>
      <c r="J1268" s="796" t="s">
        <v>223</v>
      </c>
      <c r="K1268" s="798" t="s">
        <v>156</v>
      </c>
      <c r="L1268" s="796" t="s">
        <v>39</v>
      </c>
      <c r="M1268" s="798" t="s">
        <v>1028</v>
      </c>
      <c r="N1268" s="794">
        <v>184.00000000000003</v>
      </c>
      <c r="O1268" s="794">
        <v>183.51999999999998</v>
      </c>
      <c r="P1268" s="794"/>
      <c r="Q1268" s="795">
        <v>1071207.9450000001</v>
      </c>
      <c r="R1268" s="796"/>
      <c r="S1268" s="797"/>
    </row>
    <row r="1269" spans="1:19" s="161" customFormat="1">
      <c r="A1269" s="280"/>
      <c r="B1269" s="781"/>
      <c r="C1269" s="775"/>
      <c r="D1269" s="792"/>
      <c r="E1269" s="799" t="s">
        <v>1030</v>
      </c>
      <c r="F1269" s="800"/>
      <c r="G1269" s="800"/>
      <c r="H1269" s="800"/>
      <c r="I1269" s="800"/>
      <c r="J1269" s="800"/>
      <c r="K1269" s="800"/>
      <c r="L1269" s="800"/>
      <c r="M1269" s="800"/>
      <c r="N1269" s="801">
        <v>523.99999999999989</v>
      </c>
      <c r="O1269" s="801">
        <v>483.77200000000028</v>
      </c>
      <c r="P1269" s="801">
        <v>479.93700000000001</v>
      </c>
      <c r="Q1269" s="802">
        <v>3097305.0980000002</v>
      </c>
      <c r="R1269" s="800"/>
      <c r="S1269" s="803"/>
    </row>
    <row r="1270" spans="1:19" s="161" customFormat="1">
      <c r="A1270" s="280"/>
      <c r="B1270" s="781"/>
      <c r="C1270" s="775"/>
      <c r="D1270" s="796" t="s">
        <v>176</v>
      </c>
      <c r="E1270" s="792"/>
      <c r="F1270" s="792"/>
      <c r="G1270" s="792"/>
      <c r="H1270" s="792"/>
      <c r="I1270" s="792"/>
      <c r="J1270" s="792"/>
      <c r="K1270" s="792"/>
      <c r="L1270" s="792"/>
      <c r="M1270" s="792"/>
      <c r="N1270" s="794">
        <v>970.7</v>
      </c>
      <c r="O1270" s="794">
        <v>902.36399999999912</v>
      </c>
      <c r="P1270" s="794"/>
      <c r="Q1270" s="795">
        <v>3733287.240999999</v>
      </c>
      <c r="R1270" s="792"/>
      <c r="S1270" s="797"/>
    </row>
    <row r="1271" spans="1:19" s="161" customFormat="1">
      <c r="A1271" s="280"/>
      <c r="B1271" s="781"/>
      <c r="C1271" s="775"/>
      <c r="D1271" s="796" t="s">
        <v>177</v>
      </c>
      <c r="E1271" s="798" t="s">
        <v>1031</v>
      </c>
      <c r="F1271" s="796" t="s">
        <v>750</v>
      </c>
      <c r="G1271" s="798" t="s">
        <v>179</v>
      </c>
      <c r="H1271" s="796" t="s">
        <v>179</v>
      </c>
      <c r="I1271" s="798" t="s">
        <v>159</v>
      </c>
      <c r="J1271" s="796" t="s">
        <v>155</v>
      </c>
      <c r="K1271" s="798" t="s">
        <v>156</v>
      </c>
      <c r="L1271" s="796" t="s">
        <v>985</v>
      </c>
      <c r="M1271" s="798" t="s">
        <v>1032</v>
      </c>
      <c r="N1271" s="794">
        <v>15.889000000000003</v>
      </c>
      <c r="O1271" s="794">
        <v>16.524000000000004</v>
      </c>
      <c r="P1271" s="794"/>
      <c r="Q1271" s="795">
        <v>0</v>
      </c>
      <c r="R1271" s="796"/>
      <c r="S1271" s="797"/>
    </row>
    <row r="1272" spans="1:19" s="161" customFormat="1">
      <c r="A1272" s="280"/>
      <c r="B1272" s="781"/>
      <c r="C1272" s="775"/>
      <c r="D1272" s="792"/>
      <c r="E1272" s="793"/>
      <c r="F1272" s="796" t="s">
        <v>753</v>
      </c>
      <c r="G1272" s="798" t="s">
        <v>179</v>
      </c>
      <c r="H1272" s="796" t="s">
        <v>179</v>
      </c>
      <c r="I1272" s="798" t="s">
        <v>159</v>
      </c>
      <c r="J1272" s="796" t="s">
        <v>155</v>
      </c>
      <c r="K1272" s="798" t="s">
        <v>156</v>
      </c>
      <c r="L1272" s="796" t="s">
        <v>985</v>
      </c>
      <c r="M1272" s="798" t="s">
        <v>1032</v>
      </c>
      <c r="N1272" s="794">
        <v>15.889000000000003</v>
      </c>
      <c r="O1272" s="794">
        <v>16.405999999999995</v>
      </c>
      <c r="P1272" s="794"/>
      <c r="Q1272" s="795">
        <v>0</v>
      </c>
      <c r="R1272" s="796"/>
      <c r="S1272" s="797"/>
    </row>
    <row r="1273" spans="1:19" s="161" customFormat="1">
      <c r="A1273" s="280"/>
      <c r="B1273" s="781"/>
      <c r="C1273" s="775"/>
      <c r="D1273" s="792"/>
      <c r="E1273" s="793"/>
      <c r="F1273" s="796" t="s">
        <v>1033</v>
      </c>
      <c r="G1273" s="798" t="s">
        <v>179</v>
      </c>
      <c r="H1273" s="796" t="s">
        <v>179</v>
      </c>
      <c r="I1273" s="798" t="s">
        <v>159</v>
      </c>
      <c r="J1273" s="796" t="s">
        <v>155</v>
      </c>
      <c r="K1273" s="798" t="s">
        <v>156</v>
      </c>
      <c r="L1273" s="796" t="s">
        <v>985</v>
      </c>
      <c r="M1273" s="798" t="s">
        <v>1032</v>
      </c>
      <c r="N1273" s="794">
        <v>15.889000000000003</v>
      </c>
      <c r="O1273" s="794">
        <v>16.407</v>
      </c>
      <c r="P1273" s="794"/>
      <c r="Q1273" s="795">
        <v>0</v>
      </c>
      <c r="R1273" s="796"/>
      <c r="S1273" s="797"/>
    </row>
    <row r="1274" spans="1:19" s="161" customFormat="1">
      <c r="A1274" s="280"/>
      <c r="B1274" s="781"/>
      <c r="C1274" s="775"/>
      <c r="D1274" s="792"/>
      <c r="E1274" s="793"/>
      <c r="F1274" s="796" t="s">
        <v>1034</v>
      </c>
      <c r="G1274" s="798" t="s">
        <v>179</v>
      </c>
      <c r="H1274" s="796" t="s">
        <v>179</v>
      </c>
      <c r="I1274" s="798" t="s">
        <v>159</v>
      </c>
      <c r="J1274" s="796" t="s">
        <v>155</v>
      </c>
      <c r="K1274" s="798" t="s">
        <v>156</v>
      </c>
      <c r="L1274" s="796" t="s">
        <v>985</v>
      </c>
      <c r="M1274" s="798" t="s">
        <v>1032</v>
      </c>
      <c r="N1274" s="794">
        <v>34.97</v>
      </c>
      <c r="O1274" s="794">
        <v>34.82800000000001</v>
      </c>
      <c r="P1274" s="794"/>
      <c r="Q1274" s="795">
        <v>0</v>
      </c>
      <c r="R1274" s="796"/>
      <c r="S1274" s="797"/>
    </row>
    <row r="1275" spans="1:19" s="161" customFormat="1">
      <c r="A1275" s="280"/>
      <c r="B1275" s="781"/>
      <c r="C1275" s="775"/>
      <c r="D1275" s="792"/>
      <c r="E1275" s="799" t="s">
        <v>1035</v>
      </c>
      <c r="F1275" s="800"/>
      <c r="G1275" s="800"/>
      <c r="H1275" s="800"/>
      <c r="I1275" s="800"/>
      <c r="J1275" s="800"/>
      <c r="K1275" s="800"/>
      <c r="L1275" s="800"/>
      <c r="M1275" s="800"/>
      <c r="N1275" s="801">
        <v>82.636999999999972</v>
      </c>
      <c r="O1275" s="801">
        <v>84.164999999999964</v>
      </c>
      <c r="P1275" s="801">
        <v>0</v>
      </c>
      <c r="Q1275" s="802">
        <v>0</v>
      </c>
      <c r="R1275" s="800"/>
      <c r="S1275" s="803"/>
    </row>
    <row r="1276" spans="1:19" s="161" customFormat="1">
      <c r="A1276" s="280"/>
      <c r="B1276" s="781"/>
      <c r="C1276" s="775"/>
      <c r="D1276" s="792"/>
      <c r="E1276" s="798" t="s">
        <v>1036</v>
      </c>
      <c r="F1276" s="796" t="s">
        <v>750</v>
      </c>
      <c r="G1276" s="798" t="s">
        <v>179</v>
      </c>
      <c r="H1276" s="796" t="s">
        <v>179</v>
      </c>
      <c r="I1276" s="798" t="s">
        <v>159</v>
      </c>
      <c r="J1276" s="796" t="s">
        <v>223</v>
      </c>
      <c r="K1276" s="798" t="s">
        <v>156</v>
      </c>
      <c r="L1276" s="796" t="s">
        <v>12</v>
      </c>
      <c r="M1276" s="798" t="s">
        <v>1037</v>
      </c>
      <c r="N1276" s="794">
        <v>15.700000000000001</v>
      </c>
      <c r="O1276" s="794">
        <v>15.614999999999997</v>
      </c>
      <c r="P1276" s="794"/>
      <c r="Q1276" s="795">
        <v>116216.15999999999</v>
      </c>
      <c r="R1276" s="796"/>
      <c r="S1276" s="797"/>
    </row>
    <row r="1277" spans="1:19" s="161" customFormat="1">
      <c r="A1277" s="280"/>
      <c r="B1277" s="781"/>
      <c r="C1277" s="775"/>
      <c r="D1277" s="792"/>
      <c r="E1277" s="793"/>
      <c r="F1277" s="796" t="s">
        <v>753</v>
      </c>
      <c r="G1277" s="798" t="s">
        <v>179</v>
      </c>
      <c r="H1277" s="796" t="s">
        <v>179</v>
      </c>
      <c r="I1277" s="798" t="s">
        <v>159</v>
      </c>
      <c r="J1277" s="796" t="s">
        <v>223</v>
      </c>
      <c r="K1277" s="798" t="s">
        <v>156</v>
      </c>
      <c r="L1277" s="796" t="s">
        <v>12</v>
      </c>
      <c r="M1277" s="798" t="s">
        <v>1037</v>
      </c>
      <c r="N1277" s="794">
        <v>15.700000000000001</v>
      </c>
      <c r="O1277" s="794">
        <v>15.234999999999999</v>
      </c>
      <c r="P1277" s="794"/>
      <c r="Q1277" s="795">
        <v>110886.901</v>
      </c>
      <c r="R1277" s="796"/>
      <c r="S1277" s="797"/>
    </row>
    <row r="1278" spans="1:19" s="161" customFormat="1">
      <c r="A1278" s="280"/>
      <c r="B1278" s="781"/>
      <c r="C1278" s="775"/>
      <c r="D1278" s="792"/>
      <c r="E1278" s="799" t="s">
        <v>1038</v>
      </c>
      <c r="F1278" s="800"/>
      <c r="G1278" s="800"/>
      <c r="H1278" s="800"/>
      <c r="I1278" s="800"/>
      <c r="J1278" s="800"/>
      <c r="K1278" s="800"/>
      <c r="L1278" s="800"/>
      <c r="M1278" s="800"/>
      <c r="N1278" s="801">
        <v>31.400000000000002</v>
      </c>
      <c r="O1278" s="801">
        <v>30.849999999999998</v>
      </c>
      <c r="P1278" s="801">
        <v>31.977</v>
      </c>
      <c r="Q1278" s="802">
        <v>227103.06099999999</v>
      </c>
      <c r="R1278" s="800"/>
      <c r="S1278" s="803"/>
    </row>
    <row r="1279" spans="1:19" s="161" customFormat="1">
      <c r="A1279" s="280"/>
      <c r="B1279" s="781"/>
      <c r="C1279" s="775"/>
      <c r="D1279" s="792"/>
      <c r="E1279" s="798" t="s">
        <v>1039</v>
      </c>
      <c r="F1279" s="796" t="s">
        <v>750</v>
      </c>
      <c r="G1279" s="798" t="s">
        <v>179</v>
      </c>
      <c r="H1279" s="796" t="s">
        <v>179</v>
      </c>
      <c r="I1279" s="798" t="s">
        <v>159</v>
      </c>
      <c r="J1279" s="796" t="s">
        <v>223</v>
      </c>
      <c r="K1279" s="798" t="s">
        <v>156</v>
      </c>
      <c r="L1279" s="796" t="s">
        <v>985</v>
      </c>
      <c r="M1279" s="798" t="s">
        <v>1040</v>
      </c>
      <c r="N1279" s="794">
        <v>64.599999999999994</v>
      </c>
      <c r="O1279" s="794">
        <v>65.36699999999999</v>
      </c>
      <c r="P1279" s="794"/>
      <c r="Q1279" s="795">
        <v>314266.87</v>
      </c>
      <c r="R1279" s="796"/>
      <c r="S1279" s="797"/>
    </row>
    <row r="1280" spans="1:19" s="161" customFormat="1">
      <c r="A1280" s="280"/>
      <c r="B1280" s="781"/>
      <c r="C1280" s="775"/>
      <c r="D1280" s="792"/>
      <c r="E1280" s="793"/>
      <c r="F1280" s="796" t="s">
        <v>753</v>
      </c>
      <c r="G1280" s="798" t="s">
        <v>179</v>
      </c>
      <c r="H1280" s="796" t="s">
        <v>179</v>
      </c>
      <c r="I1280" s="798" t="s">
        <v>159</v>
      </c>
      <c r="J1280" s="796" t="s">
        <v>223</v>
      </c>
      <c r="K1280" s="798" t="s">
        <v>156</v>
      </c>
      <c r="L1280" s="796" t="s">
        <v>985</v>
      </c>
      <c r="M1280" s="798" t="s">
        <v>1040</v>
      </c>
      <c r="N1280" s="794">
        <v>64.599999999999994</v>
      </c>
      <c r="O1280" s="794">
        <v>65.290999999999997</v>
      </c>
      <c r="P1280" s="794"/>
      <c r="Q1280" s="795">
        <v>190771.96300000002</v>
      </c>
      <c r="R1280" s="796"/>
      <c r="S1280" s="797"/>
    </row>
    <row r="1281" spans="1:19" s="161" customFormat="1">
      <c r="A1281" s="280"/>
      <c r="B1281" s="781"/>
      <c r="C1281" s="775"/>
      <c r="D1281" s="792"/>
      <c r="E1281" s="793"/>
      <c r="F1281" s="796" t="s">
        <v>1033</v>
      </c>
      <c r="G1281" s="798" t="s">
        <v>179</v>
      </c>
      <c r="H1281" s="796" t="s">
        <v>179</v>
      </c>
      <c r="I1281" s="798" t="s">
        <v>159</v>
      </c>
      <c r="J1281" s="796" t="s">
        <v>223</v>
      </c>
      <c r="K1281" s="798" t="s">
        <v>156</v>
      </c>
      <c r="L1281" s="796" t="s">
        <v>985</v>
      </c>
      <c r="M1281" s="798" t="s">
        <v>1040</v>
      </c>
      <c r="N1281" s="794">
        <v>64.599999999999994</v>
      </c>
      <c r="O1281" s="794">
        <v>68.428999999999988</v>
      </c>
      <c r="P1281" s="794"/>
      <c r="Q1281" s="795">
        <v>328043.47900000005</v>
      </c>
      <c r="R1281" s="796"/>
      <c r="S1281" s="797"/>
    </row>
    <row r="1282" spans="1:19" s="161" customFormat="1">
      <c r="A1282" s="280"/>
      <c r="B1282" s="781"/>
      <c r="C1282" s="775"/>
      <c r="D1282" s="792"/>
      <c r="E1282" s="793"/>
      <c r="F1282" s="796" t="s">
        <v>1034</v>
      </c>
      <c r="G1282" s="798" t="s">
        <v>179</v>
      </c>
      <c r="H1282" s="796" t="s">
        <v>179</v>
      </c>
      <c r="I1282" s="798" t="s">
        <v>159</v>
      </c>
      <c r="J1282" s="796" t="s">
        <v>223</v>
      </c>
      <c r="K1282" s="798" t="s">
        <v>156</v>
      </c>
      <c r="L1282" s="796" t="s">
        <v>985</v>
      </c>
      <c r="M1282" s="798" t="s">
        <v>1040</v>
      </c>
      <c r="N1282" s="794">
        <v>64.599999999999994</v>
      </c>
      <c r="O1282" s="794">
        <v>68.741</v>
      </c>
      <c r="P1282" s="794"/>
      <c r="Q1282" s="795">
        <v>315021.02</v>
      </c>
      <c r="R1282" s="796"/>
      <c r="S1282" s="797"/>
    </row>
    <row r="1283" spans="1:19" s="161" customFormat="1">
      <c r="A1283" s="280"/>
      <c r="B1283" s="781"/>
      <c r="C1283" s="775"/>
      <c r="D1283" s="792"/>
      <c r="E1283" s="799" t="s">
        <v>1041</v>
      </c>
      <c r="F1283" s="800"/>
      <c r="G1283" s="800"/>
      <c r="H1283" s="800"/>
      <c r="I1283" s="800"/>
      <c r="J1283" s="800"/>
      <c r="K1283" s="800"/>
      <c r="L1283" s="800"/>
      <c r="M1283" s="800"/>
      <c r="N1283" s="801">
        <v>258.39999999999975</v>
      </c>
      <c r="O1283" s="801">
        <v>267.82799999999997</v>
      </c>
      <c r="P1283" s="801">
        <v>279.70400000000001</v>
      </c>
      <c r="Q1283" s="802">
        <v>1148103.3319999999</v>
      </c>
      <c r="R1283" s="800"/>
      <c r="S1283" s="803"/>
    </row>
    <row r="1284" spans="1:19" s="161" customFormat="1">
      <c r="A1284" s="280"/>
      <c r="B1284" s="781"/>
      <c r="C1284" s="775"/>
      <c r="D1284" s="792"/>
      <c r="E1284" s="798" t="s">
        <v>1042</v>
      </c>
      <c r="F1284" s="796" t="s">
        <v>750</v>
      </c>
      <c r="G1284" s="798" t="s">
        <v>179</v>
      </c>
      <c r="H1284" s="796" t="s">
        <v>179</v>
      </c>
      <c r="I1284" s="798" t="s">
        <v>159</v>
      </c>
      <c r="J1284" s="796" t="s">
        <v>223</v>
      </c>
      <c r="K1284" s="798" t="s">
        <v>156</v>
      </c>
      <c r="L1284" s="796" t="s">
        <v>985</v>
      </c>
      <c r="M1284" s="798" t="s">
        <v>1043</v>
      </c>
      <c r="N1284" s="794">
        <v>60</v>
      </c>
      <c r="O1284" s="794">
        <v>68.555999999999997</v>
      </c>
      <c r="P1284" s="794"/>
      <c r="Q1284" s="795">
        <v>411100.35200000001</v>
      </c>
      <c r="R1284" s="796"/>
      <c r="S1284" s="797"/>
    </row>
    <row r="1285" spans="1:19" s="161" customFormat="1">
      <c r="A1285" s="280"/>
      <c r="B1285" s="781"/>
      <c r="C1285" s="775"/>
      <c r="D1285" s="792"/>
      <c r="E1285" s="793"/>
      <c r="F1285" s="796" t="s">
        <v>753</v>
      </c>
      <c r="G1285" s="798" t="s">
        <v>179</v>
      </c>
      <c r="H1285" s="796" t="s">
        <v>179</v>
      </c>
      <c r="I1285" s="798" t="s">
        <v>159</v>
      </c>
      <c r="J1285" s="796" t="s">
        <v>223</v>
      </c>
      <c r="K1285" s="798" t="s">
        <v>156</v>
      </c>
      <c r="L1285" s="796" t="s">
        <v>985</v>
      </c>
      <c r="M1285" s="798" t="s">
        <v>1043</v>
      </c>
      <c r="N1285" s="794">
        <v>60</v>
      </c>
      <c r="O1285" s="794">
        <v>68.465999999999994</v>
      </c>
      <c r="P1285" s="794"/>
      <c r="Q1285" s="795">
        <v>458017.85800000001</v>
      </c>
      <c r="R1285" s="796"/>
      <c r="S1285" s="797"/>
    </row>
    <row r="1286" spans="1:19" s="161" customFormat="1">
      <c r="A1286" s="280"/>
      <c r="B1286" s="781"/>
      <c r="C1286" s="775"/>
      <c r="D1286" s="792"/>
      <c r="E1286" s="799" t="s">
        <v>1044</v>
      </c>
      <c r="F1286" s="800"/>
      <c r="G1286" s="800"/>
      <c r="H1286" s="800"/>
      <c r="I1286" s="800"/>
      <c r="J1286" s="800"/>
      <c r="K1286" s="800"/>
      <c r="L1286" s="800"/>
      <c r="M1286" s="800"/>
      <c r="N1286" s="801">
        <v>120</v>
      </c>
      <c r="O1286" s="801">
        <v>137.02199999999999</v>
      </c>
      <c r="P1286" s="801">
        <v>138.26</v>
      </c>
      <c r="Q1286" s="802">
        <v>869118.21000000008</v>
      </c>
      <c r="R1286" s="800"/>
      <c r="S1286" s="803"/>
    </row>
    <row r="1287" spans="1:19" s="161" customFormat="1">
      <c r="A1287" s="280"/>
      <c r="B1287" s="781"/>
      <c r="C1287" s="775"/>
      <c r="D1287" s="792"/>
      <c r="E1287" s="798" t="s">
        <v>1045</v>
      </c>
      <c r="F1287" s="796" t="s">
        <v>750</v>
      </c>
      <c r="G1287" s="798" t="s">
        <v>179</v>
      </c>
      <c r="H1287" s="796" t="s">
        <v>179</v>
      </c>
      <c r="I1287" s="798" t="s">
        <v>159</v>
      </c>
      <c r="J1287" s="796" t="s">
        <v>223</v>
      </c>
      <c r="K1287" s="798" t="s">
        <v>156</v>
      </c>
      <c r="L1287" s="796" t="s">
        <v>1046</v>
      </c>
      <c r="M1287" s="798" t="s">
        <v>1037</v>
      </c>
      <c r="N1287" s="794">
        <v>25.417000000000005</v>
      </c>
      <c r="O1287" s="794">
        <v>23.824000000000002</v>
      </c>
      <c r="P1287" s="794"/>
      <c r="Q1287" s="795">
        <v>136233.405</v>
      </c>
      <c r="R1287" s="796"/>
      <c r="S1287" s="797"/>
    </row>
    <row r="1288" spans="1:19" s="161" customFormat="1">
      <c r="A1288" s="280"/>
      <c r="B1288" s="781"/>
      <c r="C1288" s="775"/>
      <c r="D1288" s="792"/>
      <c r="E1288" s="793"/>
      <c r="F1288" s="796" t="s">
        <v>753</v>
      </c>
      <c r="G1288" s="798" t="s">
        <v>179</v>
      </c>
      <c r="H1288" s="796" t="s">
        <v>179</v>
      </c>
      <c r="I1288" s="798" t="s">
        <v>159</v>
      </c>
      <c r="J1288" s="796" t="s">
        <v>223</v>
      </c>
      <c r="K1288" s="798" t="s">
        <v>156</v>
      </c>
      <c r="L1288" s="796" t="s">
        <v>1046</v>
      </c>
      <c r="M1288" s="798" t="s">
        <v>1037</v>
      </c>
      <c r="N1288" s="794">
        <v>25.417000000000005</v>
      </c>
      <c r="O1288" s="794">
        <v>22.575000000000003</v>
      </c>
      <c r="P1288" s="794"/>
      <c r="Q1288" s="795">
        <v>135862.663</v>
      </c>
      <c r="R1288" s="796"/>
      <c r="S1288" s="797"/>
    </row>
    <row r="1289" spans="1:19" s="161" customFormat="1">
      <c r="A1289" s="280"/>
      <c r="B1289" s="781"/>
      <c r="C1289" s="775"/>
      <c r="D1289" s="792"/>
      <c r="E1289" s="793"/>
      <c r="F1289" s="796" t="s">
        <v>1033</v>
      </c>
      <c r="G1289" s="798" t="s">
        <v>179</v>
      </c>
      <c r="H1289" s="796" t="s">
        <v>179</v>
      </c>
      <c r="I1289" s="798" t="s">
        <v>159</v>
      </c>
      <c r="J1289" s="796" t="s">
        <v>223</v>
      </c>
      <c r="K1289" s="798" t="s">
        <v>156</v>
      </c>
      <c r="L1289" s="796" t="s">
        <v>1046</v>
      </c>
      <c r="M1289" s="798" t="s">
        <v>1037</v>
      </c>
      <c r="N1289" s="794">
        <v>24.579999999999995</v>
      </c>
      <c r="O1289" s="794">
        <v>22.748999999999999</v>
      </c>
      <c r="P1289" s="794"/>
      <c r="Q1289" s="795">
        <v>131393.36200000002</v>
      </c>
      <c r="R1289" s="796"/>
      <c r="S1289" s="797"/>
    </row>
    <row r="1290" spans="1:19" s="161" customFormat="1">
      <c r="A1290" s="280"/>
      <c r="B1290" s="781"/>
      <c r="C1290" s="775"/>
      <c r="D1290" s="792"/>
      <c r="E1290" s="799" t="s">
        <v>1047</v>
      </c>
      <c r="F1290" s="800"/>
      <c r="G1290" s="800"/>
      <c r="H1290" s="800"/>
      <c r="I1290" s="800"/>
      <c r="J1290" s="800"/>
      <c r="K1290" s="800"/>
      <c r="L1290" s="800"/>
      <c r="M1290" s="800"/>
      <c r="N1290" s="801">
        <v>75.413999999999973</v>
      </c>
      <c r="O1290" s="801">
        <v>69.148000000000025</v>
      </c>
      <c r="P1290" s="801">
        <v>69.564999999999998</v>
      </c>
      <c r="Q1290" s="802">
        <v>403489.43000000011</v>
      </c>
      <c r="R1290" s="800"/>
      <c r="S1290" s="803"/>
    </row>
    <row r="1291" spans="1:19" s="161" customFormat="1">
      <c r="A1291" s="280"/>
      <c r="B1291" s="781"/>
      <c r="C1291" s="775"/>
      <c r="D1291" s="792"/>
      <c r="E1291" s="798" t="s">
        <v>2149</v>
      </c>
      <c r="F1291" s="796" t="s">
        <v>225</v>
      </c>
      <c r="G1291" s="798" t="s">
        <v>179</v>
      </c>
      <c r="H1291" s="796" t="s">
        <v>179</v>
      </c>
      <c r="I1291" s="798" t="s">
        <v>159</v>
      </c>
      <c r="J1291" s="796" t="s">
        <v>223</v>
      </c>
      <c r="K1291" s="798" t="s">
        <v>156</v>
      </c>
      <c r="L1291" s="796" t="s">
        <v>12</v>
      </c>
      <c r="M1291" s="798" t="s">
        <v>2150</v>
      </c>
      <c r="N1291" s="794">
        <v>0.35</v>
      </c>
      <c r="O1291" s="794">
        <v>0.35</v>
      </c>
      <c r="P1291" s="794"/>
      <c r="Q1291" s="795">
        <v>869.90000000000009</v>
      </c>
      <c r="R1291" s="796"/>
      <c r="S1291" s="797"/>
    </row>
    <row r="1292" spans="1:19" s="161" customFormat="1">
      <c r="A1292" s="280"/>
      <c r="B1292" s="781"/>
      <c r="C1292" s="775"/>
      <c r="D1292" s="792"/>
      <c r="E1292" s="793"/>
      <c r="F1292" s="796" t="s">
        <v>228</v>
      </c>
      <c r="G1292" s="798" t="s">
        <v>179</v>
      </c>
      <c r="H1292" s="796" t="s">
        <v>179</v>
      </c>
      <c r="I1292" s="798" t="s">
        <v>159</v>
      </c>
      <c r="J1292" s="796" t="s">
        <v>223</v>
      </c>
      <c r="K1292" s="798" t="s">
        <v>156</v>
      </c>
      <c r="L1292" s="796" t="s">
        <v>12</v>
      </c>
      <c r="M1292" s="798" t="s">
        <v>2150</v>
      </c>
      <c r="N1292" s="794">
        <v>0.35</v>
      </c>
      <c r="O1292" s="794">
        <v>0.35</v>
      </c>
      <c r="P1292" s="794"/>
      <c r="Q1292" s="795">
        <v>787.7</v>
      </c>
      <c r="R1292" s="796"/>
      <c r="S1292" s="797"/>
    </row>
    <row r="1293" spans="1:19" s="161" customFormat="1">
      <c r="A1293" s="280"/>
      <c r="B1293" s="781"/>
      <c r="C1293" s="775"/>
      <c r="D1293" s="792"/>
      <c r="E1293" s="799" t="s">
        <v>2151</v>
      </c>
      <c r="F1293" s="800"/>
      <c r="G1293" s="800"/>
      <c r="H1293" s="800"/>
      <c r="I1293" s="800"/>
      <c r="J1293" s="800"/>
      <c r="K1293" s="800"/>
      <c r="L1293" s="800"/>
      <c r="M1293" s="800"/>
      <c r="N1293" s="801">
        <v>0.70000000000000007</v>
      </c>
      <c r="O1293" s="801">
        <v>0.70000000000000007</v>
      </c>
      <c r="P1293" s="801">
        <v>0</v>
      </c>
      <c r="Q1293" s="802">
        <v>1657.6000000000001</v>
      </c>
      <c r="R1293" s="800"/>
      <c r="S1293" s="803"/>
    </row>
    <row r="1294" spans="1:19" s="161" customFormat="1">
      <c r="A1294" s="280"/>
      <c r="B1294" s="781"/>
      <c r="C1294" s="785"/>
      <c r="D1294" s="796" t="s">
        <v>189</v>
      </c>
      <c r="E1294" s="792"/>
      <c r="F1294" s="792"/>
      <c r="G1294" s="792"/>
      <c r="H1294" s="792"/>
      <c r="I1294" s="792"/>
      <c r="J1294" s="792"/>
      <c r="K1294" s="792"/>
      <c r="L1294" s="792"/>
      <c r="M1294" s="792"/>
      <c r="N1294" s="794">
        <v>568.550999999998</v>
      </c>
      <c r="O1294" s="794">
        <v>589.71299999999951</v>
      </c>
      <c r="P1294" s="794"/>
      <c r="Q1294" s="795">
        <v>2649471.6330000013</v>
      </c>
      <c r="R1294" s="792"/>
      <c r="S1294" s="797"/>
    </row>
    <row r="1295" spans="1:19" s="161" customFormat="1">
      <c r="A1295" s="280"/>
      <c r="B1295" s="781"/>
      <c r="C1295" s="786" t="s">
        <v>1983</v>
      </c>
      <c r="D1295" s="800"/>
      <c r="E1295" s="800"/>
      <c r="F1295" s="800"/>
      <c r="G1295" s="800"/>
      <c r="H1295" s="800"/>
      <c r="I1295" s="800"/>
      <c r="J1295" s="800"/>
      <c r="K1295" s="800"/>
      <c r="L1295" s="800"/>
      <c r="M1295" s="800"/>
      <c r="N1295" s="801">
        <v>1539.251000000005</v>
      </c>
      <c r="O1295" s="801">
        <v>1492.076999999995</v>
      </c>
      <c r="P1295" s="801"/>
      <c r="Q1295" s="802">
        <v>6382758.873999997</v>
      </c>
      <c r="R1295" s="800"/>
      <c r="S1295" s="803"/>
    </row>
    <row r="1296" spans="1:19" s="161" customFormat="1">
      <c r="A1296" s="280"/>
      <c r="B1296" s="781"/>
      <c r="C1296" s="776" t="s">
        <v>1900</v>
      </c>
      <c r="D1296" s="796" t="s">
        <v>150</v>
      </c>
      <c r="E1296" s="798" t="s">
        <v>1984</v>
      </c>
      <c r="F1296" s="796" t="s">
        <v>1119</v>
      </c>
      <c r="G1296" s="798" t="s">
        <v>222</v>
      </c>
      <c r="H1296" s="796" t="s">
        <v>357</v>
      </c>
      <c r="I1296" s="798" t="s">
        <v>159</v>
      </c>
      <c r="J1296" s="796" t="s">
        <v>223</v>
      </c>
      <c r="K1296" s="798" t="s">
        <v>156</v>
      </c>
      <c r="L1296" s="796" t="s">
        <v>1017</v>
      </c>
      <c r="M1296" s="798" t="s">
        <v>1018</v>
      </c>
      <c r="N1296" s="794">
        <v>180</v>
      </c>
      <c r="O1296" s="794">
        <v>174.70000000000002</v>
      </c>
      <c r="P1296" s="794"/>
      <c r="Q1296" s="795">
        <v>761498.22</v>
      </c>
      <c r="R1296" s="796"/>
      <c r="S1296" s="797"/>
    </row>
    <row r="1297" spans="1:19" s="161" customFormat="1">
      <c r="A1297" s="280"/>
      <c r="B1297" s="781"/>
      <c r="C1297" s="775"/>
      <c r="D1297" s="792"/>
      <c r="E1297" s="793"/>
      <c r="F1297" s="792"/>
      <c r="G1297" s="793"/>
      <c r="H1297" s="792"/>
      <c r="I1297" s="793"/>
      <c r="J1297" s="792"/>
      <c r="K1297" s="793"/>
      <c r="L1297" s="792"/>
      <c r="M1297" s="793"/>
      <c r="N1297" s="794"/>
      <c r="O1297" s="794"/>
      <c r="P1297" s="794"/>
      <c r="Q1297" s="795"/>
      <c r="R1297" s="796" t="s">
        <v>641</v>
      </c>
      <c r="S1297" s="797">
        <v>214970134.81</v>
      </c>
    </row>
    <row r="1298" spans="1:19" s="161" customFormat="1">
      <c r="A1298" s="280"/>
      <c r="B1298" s="781"/>
      <c r="C1298" s="775"/>
      <c r="D1298" s="792"/>
      <c r="E1298" s="793"/>
      <c r="F1298" s="796" t="s">
        <v>1120</v>
      </c>
      <c r="G1298" s="798" t="s">
        <v>222</v>
      </c>
      <c r="H1298" s="796" t="s">
        <v>357</v>
      </c>
      <c r="I1298" s="798" t="s">
        <v>159</v>
      </c>
      <c r="J1298" s="796" t="s">
        <v>223</v>
      </c>
      <c r="K1298" s="798" t="s">
        <v>156</v>
      </c>
      <c r="L1298" s="796" t="s">
        <v>1017</v>
      </c>
      <c r="M1298" s="798" t="s">
        <v>1018</v>
      </c>
      <c r="N1298" s="794">
        <v>180</v>
      </c>
      <c r="O1298" s="794">
        <v>176.71499999999995</v>
      </c>
      <c r="P1298" s="794"/>
      <c r="Q1298" s="795">
        <v>826360.14200000011</v>
      </c>
      <c r="R1298" s="796"/>
      <c r="S1298" s="797"/>
    </row>
    <row r="1299" spans="1:19" s="161" customFormat="1">
      <c r="A1299" s="280"/>
      <c r="B1299" s="781"/>
      <c r="C1299" s="775"/>
      <c r="D1299" s="792"/>
      <c r="E1299" s="793"/>
      <c r="F1299" s="792"/>
      <c r="G1299" s="793"/>
      <c r="H1299" s="792"/>
      <c r="I1299" s="793"/>
      <c r="J1299" s="792"/>
      <c r="K1299" s="793"/>
      <c r="L1299" s="792"/>
      <c r="M1299" s="793"/>
      <c r="N1299" s="794"/>
      <c r="O1299" s="794"/>
      <c r="P1299" s="794"/>
      <c r="Q1299" s="795"/>
      <c r="R1299" s="796" t="s">
        <v>641</v>
      </c>
      <c r="S1299" s="797">
        <v>232027836.04999998</v>
      </c>
    </row>
    <row r="1300" spans="1:19" s="161" customFormat="1">
      <c r="A1300" s="280"/>
      <c r="B1300" s="781"/>
      <c r="C1300" s="775"/>
      <c r="D1300" s="792"/>
      <c r="E1300" s="793"/>
      <c r="F1300" s="796" t="s">
        <v>1121</v>
      </c>
      <c r="G1300" s="798" t="s">
        <v>222</v>
      </c>
      <c r="H1300" s="796" t="s">
        <v>357</v>
      </c>
      <c r="I1300" s="798" t="s">
        <v>159</v>
      </c>
      <c r="J1300" s="796" t="s">
        <v>223</v>
      </c>
      <c r="K1300" s="798" t="s">
        <v>156</v>
      </c>
      <c r="L1300" s="796" t="s">
        <v>1017</v>
      </c>
      <c r="M1300" s="798" t="s">
        <v>1018</v>
      </c>
      <c r="N1300" s="794">
        <v>199.80000000000004</v>
      </c>
      <c r="O1300" s="794">
        <v>190.36000000000004</v>
      </c>
      <c r="P1300" s="794"/>
      <c r="Q1300" s="795">
        <v>681501.17</v>
      </c>
      <c r="R1300" s="796"/>
      <c r="S1300" s="797"/>
    </row>
    <row r="1301" spans="1:19" s="161" customFormat="1">
      <c r="A1301" s="280"/>
      <c r="B1301" s="781"/>
      <c r="C1301" s="775"/>
      <c r="D1301" s="792"/>
      <c r="E1301" s="793"/>
      <c r="F1301" s="792"/>
      <c r="G1301" s="793"/>
      <c r="H1301" s="792"/>
      <c r="I1301" s="793"/>
      <c r="J1301" s="792"/>
      <c r="K1301" s="793"/>
      <c r="L1301" s="792"/>
      <c r="M1301" s="793"/>
      <c r="N1301" s="794"/>
      <c r="O1301" s="794"/>
      <c r="P1301" s="794"/>
      <c r="Q1301" s="795"/>
      <c r="R1301" s="796" t="s">
        <v>641</v>
      </c>
      <c r="S1301" s="797">
        <v>194238373</v>
      </c>
    </row>
    <row r="1302" spans="1:19" s="161" customFormat="1">
      <c r="A1302" s="280"/>
      <c r="B1302" s="781"/>
      <c r="C1302" s="775"/>
      <c r="D1302" s="792"/>
      <c r="E1302" s="793"/>
      <c r="F1302" s="796" t="s">
        <v>1786</v>
      </c>
      <c r="G1302" s="798" t="s">
        <v>222</v>
      </c>
      <c r="H1302" s="796" t="s">
        <v>357</v>
      </c>
      <c r="I1302" s="798" t="s">
        <v>159</v>
      </c>
      <c r="J1302" s="796" t="s">
        <v>223</v>
      </c>
      <c r="K1302" s="798" t="s">
        <v>156</v>
      </c>
      <c r="L1302" s="796" t="s">
        <v>1017</v>
      </c>
      <c r="M1302" s="798" t="s">
        <v>1018</v>
      </c>
      <c r="N1302" s="794">
        <v>73.61</v>
      </c>
      <c r="O1302" s="794">
        <v>77.08</v>
      </c>
      <c r="P1302" s="794"/>
      <c r="Q1302" s="795">
        <v>253118.83199999999</v>
      </c>
      <c r="R1302" s="796"/>
      <c r="S1302" s="797"/>
    </row>
    <row r="1303" spans="1:19" s="161" customFormat="1">
      <c r="A1303" s="280"/>
      <c r="B1303" s="781"/>
      <c r="C1303" s="775"/>
      <c r="D1303" s="792"/>
      <c r="E1303" s="793"/>
      <c r="F1303" s="792"/>
      <c r="G1303" s="793"/>
      <c r="H1303" s="792"/>
      <c r="I1303" s="793"/>
      <c r="J1303" s="792"/>
      <c r="K1303" s="793"/>
      <c r="L1303" s="792"/>
      <c r="M1303" s="793"/>
      <c r="N1303" s="794"/>
      <c r="O1303" s="794"/>
      <c r="P1303" s="794"/>
      <c r="Q1303" s="795"/>
      <c r="R1303" s="796" t="s">
        <v>641</v>
      </c>
      <c r="S1303" s="797">
        <v>76542516.890000001</v>
      </c>
    </row>
    <row r="1304" spans="1:19" s="161" customFormat="1">
      <c r="A1304" s="280"/>
      <c r="B1304" s="781"/>
      <c r="C1304" s="775"/>
      <c r="D1304" s="792"/>
      <c r="E1304" s="793"/>
      <c r="F1304" s="796" t="s">
        <v>1122</v>
      </c>
      <c r="G1304" s="798" t="s">
        <v>354</v>
      </c>
      <c r="H1304" s="796" t="s">
        <v>357</v>
      </c>
      <c r="I1304" s="798" t="s">
        <v>159</v>
      </c>
      <c r="J1304" s="796" t="s">
        <v>223</v>
      </c>
      <c r="K1304" s="798" t="s">
        <v>156</v>
      </c>
      <c r="L1304" s="796" t="s">
        <v>1017</v>
      </c>
      <c r="M1304" s="798" t="s">
        <v>1018</v>
      </c>
      <c r="N1304" s="794">
        <v>297.5</v>
      </c>
      <c r="O1304" s="794">
        <v>273.39999999999998</v>
      </c>
      <c r="P1304" s="794"/>
      <c r="Q1304" s="795">
        <v>1134264.1740000001</v>
      </c>
      <c r="R1304" s="796"/>
      <c r="S1304" s="797"/>
    </row>
    <row r="1305" spans="1:19" s="161" customFormat="1">
      <c r="A1305" s="280"/>
      <c r="B1305" s="781"/>
      <c r="C1305" s="775"/>
      <c r="D1305" s="792"/>
      <c r="E1305" s="793"/>
      <c r="F1305" s="796" t="s">
        <v>1787</v>
      </c>
      <c r="G1305" s="798" t="s">
        <v>354</v>
      </c>
      <c r="H1305" s="796" t="s">
        <v>357</v>
      </c>
      <c r="I1305" s="798" t="s">
        <v>159</v>
      </c>
      <c r="J1305" s="796" t="s">
        <v>223</v>
      </c>
      <c r="K1305" s="798" t="s">
        <v>156</v>
      </c>
      <c r="L1305" s="796" t="s">
        <v>1017</v>
      </c>
      <c r="M1305" s="798" t="s">
        <v>1018</v>
      </c>
      <c r="N1305" s="794">
        <v>31.79</v>
      </c>
      <c r="O1305" s="794">
        <v>35.760000000000005</v>
      </c>
      <c r="P1305" s="794"/>
      <c r="Q1305" s="795">
        <v>116851.68599999999</v>
      </c>
      <c r="R1305" s="796"/>
      <c r="S1305" s="797"/>
    </row>
    <row r="1306" spans="1:19" s="161" customFormat="1">
      <c r="A1306" s="280"/>
      <c r="B1306" s="781"/>
      <c r="C1306" s="775"/>
      <c r="D1306" s="792"/>
      <c r="E1306" s="799" t="s">
        <v>1985</v>
      </c>
      <c r="F1306" s="800"/>
      <c r="G1306" s="800"/>
      <c r="H1306" s="800"/>
      <c r="I1306" s="800"/>
      <c r="J1306" s="800"/>
      <c r="K1306" s="800"/>
      <c r="L1306" s="800"/>
      <c r="M1306" s="800"/>
      <c r="N1306" s="801">
        <v>962.69999999999993</v>
      </c>
      <c r="O1306" s="801">
        <v>928.01499999999896</v>
      </c>
      <c r="P1306" s="801">
        <v>887.61</v>
      </c>
      <c r="Q1306" s="802">
        <v>3773594.2240000013</v>
      </c>
      <c r="R1306" s="800"/>
      <c r="S1306" s="803"/>
    </row>
    <row r="1307" spans="1:19" s="161" customFormat="1">
      <c r="A1307" s="280"/>
      <c r="B1307" s="781"/>
      <c r="C1307" s="785"/>
      <c r="D1307" s="796" t="s">
        <v>176</v>
      </c>
      <c r="E1307" s="792"/>
      <c r="F1307" s="792"/>
      <c r="G1307" s="792"/>
      <c r="H1307" s="792"/>
      <c r="I1307" s="792"/>
      <c r="J1307" s="792"/>
      <c r="K1307" s="792"/>
      <c r="L1307" s="792"/>
      <c r="M1307" s="792"/>
      <c r="N1307" s="794">
        <v>962.69999999999993</v>
      </c>
      <c r="O1307" s="794">
        <v>928.01499999999896</v>
      </c>
      <c r="P1307" s="794"/>
      <c r="Q1307" s="795">
        <v>3773594.2240000013</v>
      </c>
      <c r="R1307" s="792"/>
      <c r="S1307" s="797"/>
    </row>
    <row r="1308" spans="1:19" s="161" customFormat="1">
      <c r="A1308" s="280"/>
      <c r="B1308" s="781"/>
      <c r="C1308" s="786" t="s">
        <v>1901</v>
      </c>
      <c r="D1308" s="800"/>
      <c r="E1308" s="800"/>
      <c r="F1308" s="800"/>
      <c r="G1308" s="800"/>
      <c r="H1308" s="800"/>
      <c r="I1308" s="800"/>
      <c r="J1308" s="800"/>
      <c r="K1308" s="800"/>
      <c r="L1308" s="800"/>
      <c r="M1308" s="800"/>
      <c r="N1308" s="801">
        <v>962.69999999999993</v>
      </c>
      <c r="O1308" s="801">
        <v>928.01499999999896</v>
      </c>
      <c r="P1308" s="801"/>
      <c r="Q1308" s="802">
        <v>3773594.2240000013</v>
      </c>
      <c r="R1308" s="800"/>
      <c r="S1308" s="803"/>
    </row>
    <row r="1309" spans="1:19" s="161" customFormat="1">
      <c r="A1309" s="280"/>
      <c r="B1309" s="781"/>
      <c r="C1309" s="776" t="s">
        <v>1123</v>
      </c>
      <c r="D1309" s="796" t="s">
        <v>150</v>
      </c>
      <c r="E1309" s="798" t="s">
        <v>1124</v>
      </c>
      <c r="F1309" s="796" t="s">
        <v>1119</v>
      </c>
      <c r="G1309" s="798" t="s">
        <v>222</v>
      </c>
      <c r="H1309" s="796" t="s">
        <v>357</v>
      </c>
      <c r="I1309" s="798" t="s">
        <v>159</v>
      </c>
      <c r="J1309" s="796" t="s">
        <v>223</v>
      </c>
      <c r="K1309" s="798" t="s">
        <v>156</v>
      </c>
      <c r="L1309" s="796" t="s">
        <v>1017</v>
      </c>
      <c r="M1309" s="798" t="s">
        <v>1018</v>
      </c>
      <c r="N1309" s="794">
        <v>193.40000000000006</v>
      </c>
      <c r="O1309" s="794">
        <v>190.15200000000002</v>
      </c>
      <c r="P1309" s="794"/>
      <c r="Q1309" s="795">
        <v>1271552.3489999999</v>
      </c>
      <c r="R1309" s="796"/>
      <c r="S1309" s="797"/>
    </row>
    <row r="1310" spans="1:19" s="161" customFormat="1">
      <c r="A1310" s="280"/>
      <c r="B1310" s="781"/>
      <c r="C1310" s="775"/>
      <c r="D1310" s="792"/>
      <c r="E1310" s="793"/>
      <c r="F1310" s="792"/>
      <c r="G1310" s="793"/>
      <c r="H1310" s="792"/>
      <c r="I1310" s="793"/>
      <c r="J1310" s="792"/>
      <c r="K1310" s="793"/>
      <c r="L1310" s="792"/>
      <c r="M1310" s="793"/>
      <c r="N1310" s="794"/>
      <c r="O1310" s="794"/>
      <c r="P1310" s="794"/>
      <c r="Q1310" s="795"/>
      <c r="R1310" s="796" t="s">
        <v>641</v>
      </c>
      <c r="S1310" s="797">
        <v>342525182.07999998</v>
      </c>
    </row>
    <row r="1311" spans="1:19" s="161" customFormat="1">
      <c r="A1311" s="280"/>
      <c r="B1311" s="781"/>
      <c r="C1311" s="775"/>
      <c r="D1311" s="792"/>
      <c r="E1311" s="793"/>
      <c r="F1311" s="792"/>
      <c r="G1311" s="793"/>
      <c r="H1311" s="792"/>
      <c r="I1311" s="793"/>
      <c r="J1311" s="792"/>
      <c r="K1311" s="793"/>
      <c r="L1311" s="792"/>
      <c r="M1311" s="793"/>
      <c r="N1311" s="794"/>
      <c r="O1311" s="794"/>
      <c r="P1311" s="794"/>
      <c r="Q1311" s="795"/>
      <c r="R1311" s="796" t="s">
        <v>161</v>
      </c>
      <c r="S1311" s="797">
        <v>545932</v>
      </c>
    </row>
    <row r="1312" spans="1:19" s="161" customFormat="1">
      <c r="A1312" s="280"/>
      <c r="B1312" s="781"/>
      <c r="C1312" s="775"/>
      <c r="D1312" s="792"/>
      <c r="E1312" s="793"/>
      <c r="F1312" s="796" t="s">
        <v>1120</v>
      </c>
      <c r="G1312" s="798" t="s">
        <v>222</v>
      </c>
      <c r="H1312" s="796" t="s">
        <v>357</v>
      </c>
      <c r="I1312" s="798" t="s">
        <v>159</v>
      </c>
      <c r="J1312" s="796" t="s">
        <v>223</v>
      </c>
      <c r="K1312" s="798" t="s">
        <v>156</v>
      </c>
      <c r="L1312" s="796" t="s">
        <v>1017</v>
      </c>
      <c r="M1312" s="798" t="s">
        <v>1018</v>
      </c>
      <c r="N1312" s="794">
        <v>193.40000000000006</v>
      </c>
      <c r="O1312" s="794">
        <v>187.63100000000006</v>
      </c>
      <c r="P1312" s="794"/>
      <c r="Q1312" s="795">
        <v>1312569.692</v>
      </c>
      <c r="R1312" s="796"/>
      <c r="S1312" s="797"/>
    </row>
    <row r="1313" spans="1:19" s="161" customFormat="1">
      <c r="A1313" s="280"/>
      <c r="B1313" s="781"/>
      <c r="C1313" s="775"/>
      <c r="D1313" s="792"/>
      <c r="E1313" s="793"/>
      <c r="F1313" s="792"/>
      <c r="G1313" s="793"/>
      <c r="H1313" s="792"/>
      <c r="I1313" s="793"/>
      <c r="J1313" s="792"/>
      <c r="K1313" s="793"/>
      <c r="L1313" s="792"/>
      <c r="M1313" s="793"/>
      <c r="N1313" s="794"/>
      <c r="O1313" s="794"/>
      <c r="P1313" s="794"/>
      <c r="Q1313" s="795"/>
      <c r="R1313" s="796" t="s">
        <v>641</v>
      </c>
      <c r="S1313" s="797">
        <v>354927495.92000002</v>
      </c>
    </row>
    <row r="1314" spans="1:19" s="161" customFormat="1">
      <c r="A1314" s="280"/>
      <c r="B1314" s="781"/>
      <c r="C1314" s="775"/>
      <c r="D1314" s="792"/>
      <c r="E1314" s="793"/>
      <c r="F1314" s="792"/>
      <c r="G1314" s="793"/>
      <c r="H1314" s="792"/>
      <c r="I1314" s="793"/>
      <c r="J1314" s="792"/>
      <c r="K1314" s="793"/>
      <c r="L1314" s="792"/>
      <c r="M1314" s="793"/>
      <c r="N1314" s="794"/>
      <c r="O1314" s="794"/>
      <c r="P1314" s="794"/>
      <c r="Q1314" s="795"/>
      <c r="R1314" s="796" t="s">
        <v>161</v>
      </c>
      <c r="S1314" s="797">
        <v>190315</v>
      </c>
    </row>
    <row r="1315" spans="1:19" s="161" customFormat="1">
      <c r="A1315" s="280"/>
      <c r="B1315" s="781"/>
      <c r="C1315" s="775"/>
      <c r="D1315" s="792"/>
      <c r="E1315" s="793"/>
      <c r="F1315" s="796" t="s">
        <v>1125</v>
      </c>
      <c r="G1315" s="798" t="s">
        <v>354</v>
      </c>
      <c r="H1315" s="796" t="s">
        <v>357</v>
      </c>
      <c r="I1315" s="798" t="s">
        <v>159</v>
      </c>
      <c r="J1315" s="796" t="s">
        <v>223</v>
      </c>
      <c r="K1315" s="798" t="s">
        <v>156</v>
      </c>
      <c r="L1315" s="796" t="s">
        <v>1017</v>
      </c>
      <c r="M1315" s="798" t="s">
        <v>1018</v>
      </c>
      <c r="N1315" s="794">
        <v>192</v>
      </c>
      <c r="O1315" s="794">
        <v>189.40900000000002</v>
      </c>
      <c r="P1315" s="794"/>
      <c r="Q1315" s="795">
        <v>1329403.5480000004</v>
      </c>
      <c r="R1315" s="796"/>
      <c r="S1315" s="797"/>
    </row>
    <row r="1316" spans="1:19" s="161" customFormat="1">
      <c r="A1316" s="280"/>
      <c r="B1316" s="781"/>
      <c r="C1316" s="775"/>
      <c r="D1316" s="792"/>
      <c r="E1316" s="799" t="s">
        <v>1126</v>
      </c>
      <c r="F1316" s="800"/>
      <c r="G1316" s="800"/>
      <c r="H1316" s="800"/>
      <c r="I1316" s="800"/>
      <c r="J1316" s="800"/>
      <c r="K1316" s="800"/>
      <c r="L1316" s="800"/>
      <c r="M1316" s="800"/>
      <c r="N1316" s="801">
        <v>578.80000000000018</v>
      </c>
      <c r="O1316" s="801">
        <v>567.19200000000012</v>
      </c>
      <c r="P1316" s="801">
        <v>570.20000000000005</v>
      </c>
      <c r="Q1316" s="802">
        <v>3913525.5889999997</v>
      </c>
      <c r="R1316" s="800"/>
      <c r="S1316" s="803"/>
    </row>
    <row r="1317" spans="1:19" s="161" customFormat="1">
      <c r="A1317" s="280"/>
      <c r="B1317" s="781"/>
      <c r="C1317" s="785"/>
      <c r="D1317" s="796" t="s">
        <v>176</v>
      </c>
      <c r="E1317" s="792"/>
      <c r="F1317" s="792"/>
      <c r="G1317" s="792"/>
      <c r="H1317" s="792"/>
      <c r="I1317" s="792"/>
      <c r="J1317" s="792"/>
      <c r="K1317" s="792"/>
      <c r="L1317" s="792"/>
      <c r="M1317" s="792"/>
      <c r="N1317" s="794">
        <v>578.80000000000018</v>
      </c>
      <c r="O1317" s="794">
        <v>567.19200000000012</v>
      </c>
      <c r="P1317" s="794"/>
      <c r="Q1317" s="795">
        <v>3913525.5889999997</v>
      </c>
      <c r="R1317" s="792"/>
      <c r="S1317" s="797"/>
    </row>
    <row r="1318" spans="1:19" s="161" customFormat="1">
      <c r="A1318" s="280"/>
      <c r="B1318" s="781"/>
      <c r="C1318" s="786" t="s">
        <v>1127</v>
      </c>
      <c r="D1318" s="800"/>
      <c r="E1318" s="800"/>
      <c r="F1318" s="800"/>
      <c r="G1318" s="800"/>
      <c r="H1318" s="800"/>
      <c r="I1318" s="800"/>
      <c r="J1318" s="800"/>
      <c r="K1318" s="800"/>
      <c r="L1318" s="800"/>
      <c r="M1318" s="800"/>
      <c r="N1318" s="801">
        <v>578.80000000000018</v>
      </c>
      <c r="O1318" s="801">
        <v>567.19200000000012</v>
      </c>
      <c r="P1318" s="801"/>
      <c r="Q1318" s="802">
        <v>3913525.5889999997</v>
      </c>
      <c r="R1318" s="800"/>
      <c r="S1318" s="803"/>
    </row>
    <row r="1319" spans="1:19" s="161" customFormat="1">
      <c r="A1319" s="280"/>
      <c r="B1319" s="781"/>
      <c r="C1319" s="776" t="s">
        <v>1128</v>
      </c>
      <c r="D1319" s="796" t="s">
        <v>177</v>
      </c>
      <c r="E1319" s="798" t="s">
        <v>1788</v>
      </c>
      <c r="F1319" s="796" t="s">
        <v>192</v>
      </c>
      <c r="G1319" s="798" t="s">
        <v>179</v>
      </c>
      <c r="H1319" s="796" t="s">
        <v>179</v>
      </c>
      <c r="I1319" s="798" t="s">
        <v>159</v>
      </c>
      <c r="J1319" s="796" t="s">
        <v>223</v>
      </c>
      <c r="K1319" s="798" t="s">
        <v>156</v>
      </c>
      <c r="L1319" s="796" t="s">
        <v>1017</v>
      </c>
      <c r="M1319" s="798" t="s">
        <v>1129</v>
      </c>
      <c r="N1319" s="794">
        <v>3.9700000000000011</v>
      </c>
      <c r="O1319" s="794">
        <v>3.9700000000000011</v>
      </c>
      <c r="P1319" s="794"/>
      <c r="Q1319" s="795">
        <v>25172.799999999999</v>
      </c>
      <c r="R1319" s="796"/>
      <c r="S1319" s="797"/>
    </row>
    <row r="1320" spans="1:19" s="161" customFormat="1">
      <c r="A1320" s="280"/>
      <c r="B1320" s="781"/>
      <c r="C1320" s="775"/>
      <c r="D1320" s="792"/>
      <c r="E1320" s="799" t="s">
        <v>1789</v>
      </c>
      <c r="F1320" s="800"/>
      <c r="G1320" s="800"/>
      <c r="H1320" s="800"/>
      <c r="I1320" s="800"/>
      <c r="J1320" s="800"/>
      <c r="K1320" s="800"/>
      <c r="L1320" s="800"/>
      <c r="M1320" s="800"/>
      <c r="N1320" s="801">
        <v>3.9700000000000011</v>
      </c>
      <c r="O1320" s="801">
        <v>3.9700000000000011</v>
      </c>
      <c r="P1320" s="801">
        <v>4</v>
      </c>
      <c r="Q1320" s="802">
        <v>25172.799999999999</v>
      </c>
      <c r="R1320" s="800"/>
      <c r="S1320" s="803"/>
    </row>
    <row r="1321" spans="1:19" s="161" customFormat="1">
      <c r="A1321" s="280"/>
      <c r="B1321" s="781"/>
      <c r="C1321" s="785"/>
      <c r="D1321" s="796" t="s">
        <v>189</v>
      </c>
      <c r="E1321" s="792"/>
      <c r="F1321" s="792"/>
      <c r="G1321" s="792"/>
      <c r="H1321" s="792"/>
      <c r="I1321" s="792"/>
      <c r="J1321" s="792"/>
      <c r="K1321" s="792"/>
      <c r="L1321" s="792"/>
      <c r="M1321" s="792"/>
      <c r="N1321" s="794">
        <v>3.9700000000000011</v>
      </c>
      <c r="O1321" s="794">
        <v>3.9700000000000011</v>
      </c>
      <c r="P1321" s="794"/>
      <c r="Q1321" s="795">
        <v>25172.799999999999</v>
      </c>
      <c r="R1321" s="792"/>
      <c r="S1321" s="797"/>
    </row>
    <row r="1322" spans="1:19" s="161" customFormat="1">
      <c r="A1322" s="280"/>
      <c r="B1322" s="781"/>
      <c r="C1322" s="786" t="s">
        <v>1130</v>
      </c>
      <c r="D1322" s="800"/>
      <c r="E1322" s="800"/>
      <c r="F1322" s="800"/>
      <c r="G1322" s="800"/>
      <c r="H1322" s="800"/>
      <c r="I1322" s="800"/>
      <c r="J1322" s="800"/>
      <c r="K1322" s="800"/>
      <c r="L1322" s="800"/>
      <c r="M1322" s="800"/>
      <c r="N1322" s="801">
        <v>3.9700000000000011</v>
      </c>
      <c r="O1322" s="801">
        <v>3.9700000000000011</v>
      </c>
      <c r="P1322" s="801"/>
      <c r="Q1322" s="802">
        <v>25172.799999999999</v>
      </c>
      <c r="R1322" s="800"/>
      <c r="S1322" s="803"/>
    </row>
    <row r="1323" spans="1:19" s="161" customFormat="1">
      <c r="A1323" s="280"/>
      <c r="B1323" s="781"/>
      <c r="C1323" s="776" t="s">
        <v>1131</v>
      </c>
      <c r="D1323" s="796" t="s">
        <v>177</v>
      </c>
      <c r="E1323" s="798" t="s">
        <v>1132</v>
      </c>
      <c r="F1323" s="796" t="s">
        <v>225</v>
      </c>
      <c r="G1323" s="798" t="s">
        <v>179</v>
      </c>
      <c r="H1323" s="796" t="s">
        <v>179</v>
      </c>
      <c r="I1323" s="798" t="s">
        <v>159</v>
      </c>
      <c r="J1323" s="796" t="s">
        <v>223</v>
      </c>
      <c r="K1323" s="798" t="s">
        <v>156</v>
      </c>
      <c r="L1323" s="796" t="s">
        <v>985</v>
      </c>
      <c r="M1323" s="798" t="s">
        <v>1133</v>
      </c>
      <c r="N1323" s="794">
        <v>10</v>
      </c>
      <c r="O1323" s="794">
        <v>9.7620000000000005</v>
      </c>
      <c r="P1323" s="794"/>
      <c r="Q1323" s="795">
        <v>73670.208999999988</v>
      </c>
      <c r="R1323" s="796"/>
      <c r="S1323" s="797"/>
    </row>
    <row r="1324" spans="1:19" s="161" customFormat="1">
      <c r="A1324" s="280"/>
      <c r="B1324" s="781"/>
      <c r="C1324" s="775"/>
      <c r="D1324" s="792"/>
      <c r="E1324" s="793"/>
      <c r="F1324" s="796" t="s">
        <v>228</v>
      </c>
      <c r="G1324" s="798" t="s">
        <v>179</v>
      </c>
      <c r="H1324" s="796" t="s">
        <v>179</v>
      </c>
      <c r="I1324" s="798" t="s">
        <v>159</v>
      </c>
      <c r="J1324" s="796" t="s">
        <v>223</v>
      </c>
      <c r="K1324" s="798" t="s">
        <v>156</v>
      </c>
      <c r="L1324" s="796" t="s">
        <v>985</v>
      </c>
      <c r="M1324" s="798" t="s">
        <v>1133</v>
      </c>
      <c r="N1324" s="794">
        <v>10</v>
      </c>
      <c r="O1324" s="794">
        <v>9.8689999999999998</v>
      </c>
      <c r="P1324" s="794"/>
      <c r="Q1324" s="795">
        <v>71935.422000000006</v>
      </c>
      <c r="R1324" s="796"/>
      <c r="S1324" s="797"/>
    </row>
    <row r="1325" spans="1:19" s="161" customFormat="1">
      <c r="A1325" s="280"/>
      <c r="B1325" s="781"/>
      <c r="C1325" s="775"/>
      <c r="D1325" s="792"/>
      <c r="E1325" s="799" t="s">
        <v>1134</v>
      </c>
      <c r="F1325" s="800"/>
      <c r="G1325" s="800"/>
      <c r="H1325" s="800"/>
      <c r="I1325" s="800"/>
      <c r="J1325" s="800"/>
      <c r="K1325" s="800"/>
      <c r="L1325" s="800"/>
      <c r="M1325" s="800"/>
      <c r="N1325" s="801">
        <v>20</v>
      </c>
      <c r="O1325" s="801">
        <v>19.631</v>
      </c>
      <c r="P1325" s="801">
        <v>19.962</v>
      </c>
      <c r="Q1325" s="802">
        <v>145605.63099999999</v>
      </c>
      <c r="R1325" s="800"/>
      <c r="S1325" s="803"/>
    </row>
    <row r="1326" spans="1:19" s="161" customFormat="1">
      <c r="A1326" s="280"/>
      <c r="B1326" s="781"/>
      <c r="C1326" s="775"/>
      <c r="D1326" s="792"/>
      <c r="E1326" s="798" t="s">
        <v>1135</v>
      </c>
      <c r="F1326" s="796" t="s">
        <v>192</v>
      </c>
      <c r="G1326" s="798" t="s">
        <v>179</v>
      </c>
      <c r="H1326" s="796" t="s">
        <v>179</v>
      </c>
      <c r="I1326" s="798" t="s">
        <v>159</v>
      </c>
      <c r="J1326" s="796" t="s">
        <v>155</v>
      </c>
      <c r="K1326" s="798" t="s">
        <v>156</v>
      </c>
      <c r="L1326" s="796" t="s">
        <v>985</v>
      </c>
      <c r="M1326" s="798" t="s">
        <v>1133</v>
      </c>
      <c r="N1326" s="794">
        <v>0.46</v>
      </c>
      <c r="O1326" s="794">
        <v>0.4499999999999999</v>
      </c>
      <c r="P1326" s="794"/>
      <c r="Q1326" s="795">
        <v>0</v>
      </c>
      <c r="R1326" s="796"/>
      <c r="S1326" s="797"/>
    </row>
    <row r="1327" spans="1:19" s="161" customFormat="1">
      <c r="A1327" s="280"/>
      <c r="B1327" s="781"/>
      <c r="C1327" s="775"/>
      <c r="D1327" s="792"/>
      <c r="E1327" s="799" t="s">
        <v>1136</v>
      </c>
      <c r="F1327" s="800"/>
      <c r="G1327" s="800"/>
      <c r="H1327" s="800"/>
      <c r="I1327" s="800"/>
      <c r="J1327" s="800"/>
      <c r="K1327" s="800"/>
      <c r="L1327" s="800"/>
      <c r="M1327" s="800"/>
      <c r="N1327" s="801">
        <v>0.46</v>
      </c>
      <c r="O1327" s="801">
        <v>0.4499999999999999</v>
      </c>
      <c r="P1327" s="801">
        <v>0</v>
      </c>
      <c r="Q1327" s="802">
        <v>0</v>
      </c>
      <c r="R1327" s="800"/>
      <c r="S1327" s="803"/>
    </row>
    <row r="1328" spans="1:19" s="161" customFormat="1">
      <c r="A1328" s="280"/>
      <c r="B1328" s="781"/>
      <c r="C1328" s="775"/>
      <c r="D1328" s="792"/>
      <c r="E1328" s="798" t="s">
        <v>1137</v>
      </c>
      <c r="F1328" s="796" t="s">
        <v>193</v>
      </c>
      <c r="G1328" s="798" t="s">
        <v>179</v>
      </c>
      <c r="H1328" s="796" t="s">
        <v>179</v>
      </c>
      <c r="I1328" s="798" t="s">
        <v>159</v>
      </c>
      <c r="J1328" s="796" t="s">
        <v>155</v>
      </c>
      <c r="K1328" s="798" t="s">
        <v>156</v>
      </c>
      <c r="L1328" s="796" t="s">
        <v>985</v>
      </c>
      <c r="M1328" s="798" t="s">
        <v>1133</v>
      </c>
      <c r="N1328" s="794">
        <v>0.83999999999999975</v>
      </c>
      <c r="O1328" s="794">
        <v>0.46</v>
      </c>
      <c r="P1328" s="794"/>
      <c r="Q1328" s="795">
        <v>0</v>
      </c>
      <c r="R1328" s="796"/>
      <c r="S1328" s="797"/>
    </row>
    <row r="1329" spans="1:19" s="161" customFormat="1">
      <c r="A1329" s="280"/>
      <c r="B1329" s="781"/>
      <c r="C1329" s="775"/>
      <c r="D1329" s="792"/>
      <c r="E1329" s="799" t="s">
        <v>1138</v>
      </c>
      <c r="F1329" s="800"/>
      <c r="G1329" s="800"/>
      <c r="H1329" s="800"/>
      <c r="I1329" s="800"/>
      <c r="J1329" s="800"/>
      <c r="K1329" s="800"/>
      <c r="L1329" s="800"/>
      <c r="M1329" s="800"/>
      <c r="N1329" s="801">
        <v>0.83999999999999975</v>
      </c>
      <c r="O1329" s="801">
        <v>0.46</v>
      </c>
      <c r="P1329" s="801">
        <v>0</v>
      </c>
      <c r="Q1329" s="802">
        <v>0</v>
      </c>
      <c r="R1329" s="800"/>
      <c r="S1329" s="803"/>
    </row>
    <row r="1330" spans="1:19" s="161" customFormat="1">
      <c r="A1330" s="280"/>
      <c r="B1330" s="781"/>
      <c r="C1330" s="785"/>
      <c r="D1330" s="796" t="s">
        <v>189</v>
      </c>
      <c r="E1330" s="792"/>
      <c r="F1330" s="792"/>
      <c r="G1330" s="792"/>
      <c r="H1330" s="792"/>
      <c r="I1330" s="792"/>
      <c r="J1330" s="792"/>
      <c r="K1330" s="792"/>
      <c r="L1330" s="792"/>
      <c r="M1330" s="792"/>
      <c r="N1330" s="794">
        <v>21.300000000000011</v>
      </c>
      <c r="O1330" s="794">
        <v>20.541000000000025</v>
      </c>
      <c r="P1330" s="794"/>
      <c r="Q1330" s="795">
        <v>145605.63099999999</v>
      </c>
      <c r="R1330" s="792"/>
      <c r="S1330" s="797"/>
    </row>
    <row r="1331" spans="1:19" s="161" customFormat="1">
      <c r="A1331" s="280"/>
      <c r="B1331" s="781"/>
      <c r="C1331" s="786" t="s">
        <v>1139</v>
      </c>
      <c r="D1331" s="800"/>
      <c r="E1331" s="800"/>
      <c r="F1331" s="800"/>
      <c r="G1331" s="800"/>
      <c r="H1331" s="800"/>
      <c r="I1331" s="800"/>
      <c r="J1331" s="800"/>
      <c r="K1331" s="800"/>
      <c r="L1331" s="800"/>
      <c r="M1331" s="800"/>
      <c r="N1331" s="801">
        <v>21.300000000000011</v>
      </c>
      <c r="O1331" s="801">
        <v>20.541000000000025</v>
      </c>
      <c r="P1331" s="801"/>
      <c r="Q1331" s="802">
        <v>145605.63099999999</v>
      </c>
      <c r="R1331" s="800"/>
      <c r="S1331" s="803"/>
    </row>
    <row r="1332" spans="1:19" s="161" customFormat="1">
      <c r="A1332" s="280"/>
      <c r="B1332" s="781"/>
      <c r="C1332" s="776" t="s">
        <v>1140</v>
      </c>
      <c r="D1332" s="796" t="s">
        <v>150</v>
      </c>
      <c r="E1332" s="798" t="s">
        <v>1141</v>
      </c>
      <c r="F1332" s="796"/>
      <c r="G1332" s="798" t="s">
        <v>222</v>
      </c>
      <c r="H1332" s="796" t="s">
        <v>222</v>
      </c>
      <c r="I1332" s="798" t="s">
        <v>159</v>
      </c>
      <c r="J1332" s="796" t="s">
        <v>155</v>
      </c>
      <c r="K1332" s="798" t="s">
        <v>156</v>
      </c>
      <c r="L1332" s="796" t="s">
        <v>12</v>
      </c>
      <c r="M1332" s="798" t="s">
        <v>1142</v>
      </c>
      <c r="N1332" s="794">
        <v>13.599999999999996</v>
      </c>
      <c r="O1332" s="794">
        <v>13.599999999999996</v>
      </c>
      <c r="P1332" s="794"/>
      <c r="Q1332" s="795">
        <v>100419.698</v>
      </c>
      <c r="R1332" s="796"/>
      <c r="S1332" s="797"/>
    </row>
    <row r="1333" spans="1:19" s="161" customFormat="1">
      <c r="A1333" s="280"/>
      <c r="B1333" s="781"/>
      <c r="C1333" s="775"/>
      <c r="D1333" s="792"/>
      <c r="E1333" s="793"/>
      <c r="F1333" s="792"/>
      <c r="G1333" s="793"/>
      <c r="H1333" s="792"/>
      <c r="I1333" s="793"/>
      <c r="J1333" s="792"/>
      <c r="K1333" s="793"/>
      <c r="L1333" s="792"/>
      <c r="M1333" s="793"/>
      <c r="N1333" s="794"/>
      <c r="O1333" s="794"/>
      <c r="P1333" s="794"/>
      <c r="Q1333" s="795"/>
      <c r="R1333" s="796" t="s">
        <v>641</v>
      </c>
      <c r="S1333" s="797">
        <v>30128749.110000003</v>
      </c>
    </row>
    <row r="1334" spans="1:19" s="161" customFormat="1">
      <c r="A1334" s="280"/>
      <c r="B1334" s="781"/>
      <c r="C1334" s="775"/>
      <c r="D1334" s="792"/>
      <c r="E1334" s="799" t="s">
        <v>1143</v>
      </c>
      <c r="F1334" s="800"/>
      <c r="G1334" s="800"/>
      <c r="H1334" s="800"/>
      <c r="I1334" s="800"/>
      <c r="J1334" s="800"/>
      <c r="K1334" s="800"/>
      <c r="L1334" s="800"/>
      <c r="M1334" s="800"/>
      <c r="N1334" s="801">
        <v>13.599999999999996</v>
      </c>
      <c r="O1334" s="801">
        <v>13.599999999999996</v>
      </c>
      <c r="P1334" s="801">
        <v>13.667</v>
      </c>
      <c r="Q1334" s="802">
        <v>100419.698</v>
      </c>
      <c r="R1334" s="800"/>
      <c r="S1334" s="803"/>
    </row>
    <row r="1335" spans="1:19" s="161" customFormat="1">
      <c r="A1335" s="280"/>
      <c r="B1335" s="781"/>
      <c r="C1335" s="785"/>
      <c r="D1335" s="796" t="s">
        <v>176</v>
      </c>
      <c r="E1335" s="792"/>
      <c r="F1335" s="792"/>
      <c r="G1335" s="792"/>
      <c r="H1335" s="792"/>
      <c r="I1335" s="792"/>
      <c r="J1335" s="792"/>
      <c r="K1335" s="792"/>
      <c r="L1335" s="792"/>
      <c r="M1335" s="792"/>
      <c r="N1335" s="794">
        <v>13.599999999999996</v>
      </c>
      <c r="O1335" s="794">
        <v>13.599999999999996</v>
      </c>
      <c r="P1335" s="794"/>
      <c r="Q1335" s="795">
        <v>100419.698</v>
      </c>
      <c r="R1335" s="792"/>
      <c r="S1335" s="797"/>
    </row>
    <row r="1336" spans="1:19" s="161" customFormat="1">
      <c r="A1336" s="280"/>
      <c r="B1336" s="781"/>
      <c r="C1336" s="786" t="s">
        <v>1144</v>
      </c>
      <c r="D1336" s="800"/>
      <c r="E1336" s="800"/>
      <c r="F1336" s="800"/>
      <c r="G1336" s="800"/>
      <c r="H1336" s="800"/>
      <c r="I1336" s="800"/>
      <c r="J1336" s="800"/>
      <c r="K1336" s="800"/>
      <c r="L1336" s="800"/>
      <c r="M1336" s="800"/>
      <c r="N1336" s="801">
        <v>13.599999999999996</v>
      </c>
      <c r="O1336" s="801">
        <v>13.599999999999996</v>
      </c>
      <c r="P1336" s="801"/>
      <c r="Q1336" s="802">
        <v>100419.698</v>
      </c>
      <c r="R1336" s="800"/>
      <c r="S1336" s="803"/>
    </row>
    <row r="1337" spans="1:19" s="161" customFormat="1">
      <c r="A1337" s="280"/>
      <c r="B1337" s="781"/>
      <c r="C1337" s="776" t="s">
        <v>1145</v>
      </c>
      <c r="D1337" s="796" t="s">
        <v>150</v>
      </c>
      <c r="E1337" s="798" t="s">
        <v>1146</v>
      </c>
      <c r="F1337" s="796"/>
      <c r="G1337" s="798" t="s">
        <v>153</v>
      </c>
      <c r="H1337" s="796" t="s">
        <v>153</v>
      </c>
      <c r="I1337" s="798" t="s">
        <v>159</v>
      </c>
      <c r="J1337" s="796" t="s">
        <v>155</v>
      </c>
      <c r="K1337" s="798" t="s">
        <v>156</v>
      </c>
      <c r="L1337" s="796" t="s">
        <v>39</v>
      </c>
      <c r="M1337" s="798" t="s">
        <v>956</v>
      </c>
      <c r="N1337" s="794">
        <v>2.6199999999999992</v>
      </c>
      <c r="O1337" s="794">
        <v>1.21</v>
      </c>
      <c r="P1337" s="794"/>
      <c r="Q1337" s="795">
        <v>27.038</v>
      </c>
      <c r="R1337" s="796"/>
      <c r="S1337" s="797"/>
    </row>
    <row r="1338" spans="1:19" s="161" customFormat="1">
      <c r="A1338" s="280"/>
      <c r="B1338" s="781"/>
      <c r="C1338" s="775"/>
      <c r="D1338" s="792"/>
      <c r="E1338" s="793"/>
      <c r="F1338" s="792"/>
      <c r="G1338" s="793"/>
      <c r="H1338" s="792"/>
      <c r="I1338" s="793"/>
      <c r="J1338" s="792"/>
      <c r="K1338" s="793"/>
      <c r="L1338" s="792"/>
      <c r="M1338" s="793"/>
      <c r="N1338" s="794"/>
      <c r="O1338" s="794"/>
      <c r="P1338" s="794"/>
      <c r="Q1338" s="795"/>
      <c r="R1338" s="796" t="s">
        <v>161</v>
      </c>
      <c r="S1338" s="797">
        <v>2347</v>
      </c>
    </row>
    <row r="1339" spans="1:19" s="161" customFormat="1">
      <c r="A1339" s="280"/>
      <c r="B1339" s="781"/>
      <c r="C1339" s="775"/>
      <c r="D1339" s="792"/>
      <c r="E1339" s="799" t="s">
        <v>1147</v>
      </c>
      <c r="F1339" s="800"/>
      <c r="G1339" s="800"/>
      <c r="H1339" s="800"/>
      <c r="I1339" s="800"/>
      <c r="J1339" s="800"/>
      <c r="K1339" s="800"/>
      <c r="L1339" s="800"/>
      <c r="M1339" s="800"/>
      <c r="N1339" s="801">
        <v>2.6199999999999992</v>
      </c>
      <c r="O1339" s="801">
        <v>1.21</v>
      </c>
      <c r="P1339" s="801">
        <v>1.3029999999999999</v>
      </c>
      <c r="Q1339" s="802">
        <v>27.038</v>
      </c>
      <c r="R1339" s="800"/>
      <c r="S1339" s="803"/>
    </row>
    <row r="1340" spans="1:19" s="161" customFormat="1">
      <c r="A1340" s="280"/>
      <c r="B1340" s="781"/>
      <c r="C1340" s="785"/>
      <c r="D1340" s="796" t="s">
        <v>176</v>
      </c>
      <c r="E1340" s="792"/>
      <c r="F1340" s="792"/>
      <c r="G1340" s="792"/>
      <c r="H1340" s="792"/>
      <c r="I1340" s="792"/>
      <c r="J1340" s="792"/>
      <c r="K1340" s="792"/>
      <c r="L1340" s="792"/>
      <c r="M1340" s="792"/>
      <c r="N1340" s="794">
        <v>2.6199999999999992</v>
      </c>
      <c r="O1340" s="794">
        <v>1.21</v>
      </c>
      <c r="P1340" s="794"/>
      <c r="Q1340" s="795">
        <v>27.038</v>
      </c>
      <c r="R1340" s="792"/>
      <c r="S1340" s="797"/>
    </row>
    <row r="1341" spans="1:19" s="161" customFormat="1">
      <c r="A1341" s="280"/>
      <c r="B1341" s="781"/>
      <c r="C1341" s="786" t="s">
        <v>1148</v>
      </c>
      <c r="D1341" s="800"/>
      <c r="E1341" s="800"/>
      <c r="F1341" s="800"/>
      <c r="G1341" s="800"/>
      <c r="H1341" s="800"/>
      <c r="I1341" s="800"/>
      <c r="J1341" s="800"/>
      <c r="K1341" s="800"/>
      <c r="L1341" s="800"/>
      <c r="M1341" s="800"/>
      <c r="N1341" s="801">
        <v>2.6199999999999992</v>
      </c>
      <c r="O1341" s="801">
        <v>1.21</v>
      </c>
      <c r="P1341" s="801"/>
      <c r="Q1341" s="802">
        <v>27.038</v>
      </c>
      <c r="R1341" s="800"/>
      <c r="S1341" s="803"/>
    </row>
    <row r="1342" spans="1:19" s="161" customFormat="1">
      <c r="A1342" s="280"/>
      <c r="B1342" s="781"/>
      <c r="C1342" s="776" t="s">
        <v>1149</v>
      </c>
      <c r="D1342" s="796" t="s">
        <v>150</v>
      </c>
      <c r="E1342" s="798" t="s">
        <v>1150</v>
      </c>
      <c r="F1342" s="796" t="s">
        <v>929</v>
      </c>
      <c r="G1342" s="798" t="s">
        <v>222</v>
      </c>
      <c r="H1342" s="796" t="s">
        <v>357</v>
      </c>
      <c r="I1342" s="798" t="s">
        <v>159</v>
      </c>
      <c r="J1342" s="796" t="s">
        <v>223</v>
      </c>
      <c r="K1342" s="798" t="s">
        <v>156</v>
      </c>
      <c r="L1342" s="796" t="s">
        <v>1017</v>
      </c>
      <c r="M1342" s="798" t="s">
        <v>1018</v>
      </c>
      <c r="N1342" s="794">
        <v>180</v>
      </c>
      <c r="O1342" s="794">
        <v>187.07300000000001</v>
      </c>
      <c r="P1342" s="794"/>
      <c r="Q1342" s="795">
        <v>957808.19599999988</v>
      </c>
      <c r="R1342" s="796"/>
      <c r="S1342" s="797"/>
    </row>
    <row r="1343" spans="1:19" s="161" customFormat="1">
      <c r="A1343" s="280"/>
      <c r="B1343" s="781"/>
      <c r="C1343" s="775"/>
      <c r="D1343" s="792"/>
      <c r="E1343" s="793"/>
      <c r="F1343" s="792"/>
      <c r="G1343" s="793"/>
      <c r="H1343" s="792"/>
      <c r="I1343" s="793"/>
      <c r="J1343" s="792"/>
      <c r="K1343" s="793"/>
      <c r="L1343" s="792"/>
      <c r="M1343" s="793"/>
      <c r="N1343" s="794"/>
      <c r="O1343" s="794"/>
      <c r="P1343" s="794"/>
      <c r="Q1343" s="795"/>
      <c r="R1343" s="796" t="s">
        <v>641</v>
      </c>
      <c r="S1343" s="797">
        <v>273730361</v>
      </c>
    </row>
    <row r="1344" spans="1:19" s="161" customFormat="1">
      <c r="A1344" s="280"/>
      <c r="B1344" s="781"/>
      <c r="C1344" s="775"/>
      <c r="D1344" s="792"/>
      <c r="E1344" s="793"/>
      <c r="F1344" s="796" t="s">
        <v>1151</v>
      </c>
      <c r="G1344" s="798" t="s">
        <v>222</v>
      </c>
      <c r="H1344" s="796" t="s">
        <v>357</v>
      </c>
      <c r="I1344" s="798" t="s">
        <v>159</v>
      </c>
      <c r="J1344" s="796" t="s">
        <v>223</v>
      </c>
      <c r="K1344" s="798" t="s">
        <v>156</v>
      </c>
      <c r="L1344" s="796" t="s">
        <v>1017</v>
      </c>
      <c r="M1344" s="798" t="s">
        <v>1018</v>
      </c>
      <c r="N1344" s="794">
        <v>216</v>
      </c>
      <c r="O1344" s="794">
        <v>191.429</v>
      </c>
      <c r="P1344" s="794"/>
      <c r="Q1344" s="795">
        <v>760202.36300000013</v>
      </c>
      <c r="R1344" s="796"/>
      <c r="S1344" s="797"/>
    </row>
    <row r="1345" spans="1:19" s="161" customFormat="1">
      <c r="A1345" s="280"/>
      <c r="B1345" s="781"/>
      <c r="C1345" s="775"/>
      <c r="D1345" s="792"/>
      <c r="E1345" s="793"/>
      <c r="F1345" s="792"/>
      <c r="G1345" s="793"/>
      <c r="H1345" s="792"/>
      <c r="I1345" s="793"/>
      <c r="J1345" s="792"/>
      <c r="K1345" s="793"/>
      <c r="L1345" s="792"/>
      <c r="M1345" s="793"/>
      <c r="N1345" s="794"/>
      <c r="O1345" s="794"/>
      <c r="P1345" s="794"/>
      <c r="Q1345" s="795"/>
      <c r="R1345" s="796" t="s">
        <v>641</v>
      </c>
      <c r="S1345" s="797">
        <v>220610880.93000001</v>
      </c>
    </row>
    <row r="1346" spans="1:19" s="161" customFormat="1">
      <c r="A1346" s="280"/>
      <c r="B1346" s="781"/>
      <c r="C1346" s="775"/>
      <c r="D1346" s="792"/>
      <c r="E1346" s="793"/>
      <c r="F1346" s="796" t="s">
        <v>1152</v>
      </c>
      <c r="G1346" s="798" t="s">
        <v>222</v>
      </c>
      <c r="H1346" s="796" t="s">
        <v>357</v>
      </c>
      <c r="I1346" s="798" t="s">
        <v>159</v>
      </c>
      <c r="J1346" s="796" t="s">
        <v>223</v>
      </c>
      <c r="K1346" s="798" t="s">
        <v>156</v>
      </c>
      <c r="L1346" s="796" t="s">
        <v>1017</v>
      </c>
      <c r="M1346" s="798" t="s">
        <v>1018</v>
      </c>
      <c r="N1346" s="794">
        <v>232.99999999999997</v>
      </c>
      <c r="O1346" s="794">
        <v>193.74800000000002</v>
      </c>
      <c r="P1346" s="794"/>
      <c r="Q1346" s="795">
        <v>871502.74700000009</v>
      </c>
      <c r="R1346" s="796"/>
      <c r="S1346" s="797"/>
    </row>
    <row r="1347" spans="1:19" s="161" customFormat="1">
      <c r="A1347" s="280"/>
      <c r="B1347" s="781"/>
      <c r="C1347" s="775"/>
      <c r="D1347" s="792"/>
      <c r="E1347" s="793"/>
      <c r="F1347" s="792"/>
      <c r="G1347" s="793"/>
      <c r="H1347" s="792"/>
      <c r="I1347" s="793"/>
      <c r="J1347" s="792"/>
      <c r="K1347" s="793"/>
      <c r="L1347" s="792"/>
      <c r="M1347" s="793"/>
      <c r="N1347" s="794"/>
      <c r="O1347" s="794"/>
      <c r="P1347" s="794"/>
      <c r="Q1347" s="795"/>
      <c r="R1347" s="796" t="s">
        <v>641</v>
      </c>
      <c r="S1347" s="797">
        <v>253056207.51000002</v>
      </c>
    </row>
    <row r="1348" spans="1:19" s="161" customFormat="1">
      <c r="A1348" s="280"/>
      <c r="B1348" s="781"/>
      <c r="C1348" s="775"/>
      <c r="D1348" s="792"/>
      <c r="E1348" s="793"/>
      <c r="F1348" s="796" t="s">
        <v>354</v>
      </c>
      <c r="G1348" s="798" t="s">
        <v>354</v>
      </c>
      <c r="H1348" s="796" t="s">
        <v>357</v>
      </c>
      <c r="I1348" s="798" t="s">
        <v>159</v>
      </c>
      <c r="J1348" s="796" t="s">
        <v>223</v>
      </c>
      <c r="K1348" s="798" t="s">
        <v>156</v>
      </c>
      <c r="L1348" s="796" t="s">
        <v>1017</v>
      </c>
      <c r="M1348" s="798" t="s">
        <v>1018</v>
      </c>
      <c r="N1348" s="794">
        <v>350.00000000000006</v>
      </c>
      <c r="O1348" s="794">
        <v>291.16699999999997</v>
      </c>
      <c r="P1348" s="794"/>
      <c r="Q1348" s="795">
        <v>1384799.0090000001</v>
      </c>
      <c r="R1348" s="796"/>
      <c r="S1348" s="797"/>
    </row>
    <row r="1349" spans="1:19" s="161" customFormat="1">
      <c r="A1349" s="280"/>
      <c r="B1349" s="781"/>
      <c r="C1349" s="775"/>
      <c r="D1349" s="792"/>
      <c r="E1349" s="799" t="s">
        <v>1153</v>
      </c>
      <c r="F1349" s="800"/>
      <c r="G1349" s="800"/>
      <c r="H1349" s="800"/>
      <c r="I1349" s="800"/>
      <c r="J1349" s="800"/>
      <c r="K1349" s="800"/>
      <c r="L1349" s="800"/>
      <c r="M1349" s="800"/>
      <c r="N1349" s="801">
        <v>978.99999999999943</v>
      </c>
      <c r="O1349" s="801">
        <v>863.41700000000014</v>
      </c>
      <c r="P1349" s="801">
        <v>863.41700000000003</v>
      </c>
      <c r="Q1349" s="802">
        <v>3974312.3150000004</v>
      </c>
      <c r="R1349" s="800"/>
      <c r="S1349" s="803"/>
    </row>
    <row r="1350" spans="1:19" s="161" customFormat="1">
      <c r="A1350" s="280"/>
      <c r="B1350" s="781"/>
      <c r="C1350" s="775"/>
      <c r="D1350" s="792"/>
      <c r="E1350" s="798" t="s">
        <v>1016</v>
      </c>
      <c r="F1350" s="796" t="s">
        <v>1022</v>
      </c>
      <c r="G1350" s="798" t="s">
        <v>222</v>
      </c>
      <c r="H1350" s="796" t="s">
        <v>222</v>
      </c>
      <c r="I1350" s="798" t="s">
        <v>159</v>
      </c>
      <c r="J1350" s="796" t="s">
        <v>223</v>
      </c>
      <c r="K1350" s="798" t="s">
        <v>156</v>
      </c>
      <c r="L1350" s="796" t="s">
        <v>1017</v>
      </c>
      <c r="M1350" s="798" t="s">
        <v>1018</v>
      </c>
      <c r="N1350" s="794">
        <v>192.49999999999997</v>
      </c>
      <c r="O1350" s="794">
        <v>195.42799999999997</v>
      </c>
      <c r="P1350" s="794"/>
      <c r="Q1350" s="795">
        <v>314304.38399999996</v>
      </c>
      <c r="R1350" s="796"/>
      <c r="S1350" s="797"/>
    </row>
    <row r="1351" spans="1:19" s="161" customFormat="1">
      <c r="A1351" s="280"/>
      <c r="B1351" s="781"/>
      <c r="C1351" s="775"/>
      <c r="D1351" s="792"/>
      <c r="E1351" s="793"/>
      <c r="F1351" s="792"/>
      <c r="G1351" s="793"/>
      <c r="H1351" s="792"/>
      <c r="I1351" s="793"/>
      <c r="J1351" s="792"/>
      <c r="K1351" s="793"/>
      <c r="L1351" s="792"/>
      <c r="M1351" s="793"/>
      <c r="N1351" s="794"/>
      <c r="O1351" s="794"/>
      <c r="P1351" s="794"/>
      <c r="Q1351" s="795"/>
      <c r="R1351" s="796" t="s">
        <v>641</v>
      </c>
      <c r="S1351" s="797">
        <v>91231231</v>
      </c>
    </row>
    <row r="1352" spans="1:19" s="161" customFormat="1">
      <c r="A1352" s="280"/>
      <c r="B1352" s="781"/>
      <c r="C1352" s="775"/>
      <c r="D1352" s="792"/>
      <c r="E1352" s="799" t="s">
        <v>1019</v>
      </c>
      <c r="F1352" s="800"/>
      <c r="G1352" s="800"/>
      <c r="H1352" s="800"/>
      <c r="I1352" s="800"/>
      <c r="J1352" s="800"/>
      <c r="K1352" s="800"/>
      <c r="L1352" s="800"/>
      <c r="M1352" s="800"/>
      <c r="N1352" s="801">
        <v>192.49999999999997</v>
      </c>
      <c r="O1352" s="801">
        <v>195.42799999999997</v>
      </c>
      <c r="P1352" s="801">
        <v>195.428</v>
      </c>
      <c r="Q1352" s="802">
        <v>314304.38399999996</v>
      </c>
      <c r="R1352" s="800"/>
      <c r="S1352" s="803"/>
    </row>
    <row r="1353" spans="1:19" s="161" customFormat="1">
      <c r="A1353" s="280"/>
      <c r="B1353" s="781"/>
      <c r="C1353" s="785"/>
      <c r="D1353" s="796" t="s">
        <v>176</v>
      </c>
      <c r="E1353" s="792"/>
      <c r="F1353" s="792"/>
      <c r="G1353" s="792"/>
      <c r="H1353" s="792"/>
      <c r="I1353" s="792"/>
      <c r="J1353" s="792"/>
      <c r="K1353" s="792"/>
      <c r="L1353" s="792"/>
      <c r="M1353" s="792"/>
      <c r="N1353" s="794">
        <v>1171.5</v>
      </c>
      <c r="O1353" s="794">
        <v>1058.845</v>
      </c>
      <c r="P1353" s="794"/>
      <c r="Q1353" s="795">
        <v>4288616.699000001</v>
      </c>
      <c r="R1353" s="792"/>
      <c r="S1353" s="797"/>
    </row>
    <row r="1354" spans="1:19" s="161" customFormat="1">
      <c r="A1354" s="280"/>
      <c r="B1354" s="781"/>
      <c r="C1354" s="786" t="s">
        <v>1154</v>
      </c>
      <c r="D1354" s="800"/>
      <c r="E1354" s="800"/>
      <c r="F1354" s="800"/>
      <c r="G1354" s="800"/>
      <c r="H1354" s="800"/>
      <c r="I1354" s="800"/>
      <c r="J1354" s="800"/>
      <c r="K1354" s="800"/>
      <c r="L1354" s="800"/>
      <c r="M1354" s="800"/>
      <c r="N1354" s="801">
        <v>1171.5</v>
      </c>
      <c r="O1354" s="801">
        <v>1058.845</v>
      </c>
      <c r="P1354" s="801"/>
      <c r="Q1354" s="802">
        <v>4288616.699000001</v>
      </c>
      <c r="R1354" s="800"/>
      <c r="S1354" s="803"/>
    </row>
    <row r="1355" spans="1:19" s="161" customFormat="1">
      <c r="A1355" s="280"/>
      <c r="B1355" s="781"/>
      <c r="C1355" s="776" t="s">
        <v>1155</v>
      </c>
      <c r="D1355" s="796" t="s">
        <v>177</v>
      </c>
      <c r="E1355" s="798" t="s">
        <v>1156</v>
      </c>
      <c r="F1355" s="796" t="s">
        <v>225</v>
      </c>
      <c r="G1355" s="798" t="s">
        <v>179</v>
      </c>
      <c r="H1355" s="796" t="s">
        <v>179</v>
      </c>
      <c r="I1355" s="798" t="s">
        <v>159</v>
      </c>
      <c r="J1355" s="796" t="s">
        <v>223</v>
      </c>
      <c r="K1355" s="798" t="s">
        <v>156</v>
      </c>
      <c r="L1355" s="796" t="s">
        <v>943</v>
      </c>
      <c r="M1355" s="798" t="s">
        <v>943</v>
      </c>
      <c r="N1355" s="794">
        <v>1.8999999999999995</v>
      </c>
      <c r="O1355" s="794">
        <v>1.89</v>
      </c>
      <c r="P1355" s="794"/>
      <c r="Q1355" s="795">
        <v>11249.101999999999</v>
      </c>
      <c r="R1355" s="796"/>
      <c r="S1355" s="797"/>
    </row>
    <row r="1356" spans="1:19" s="161" customFormat="1">
      <c r="A1356" s="280"/>
      <c r="B1356" s="781"/>
      <c r="C1356" s="775"/>
      <c r="D1356" s="792"/>
      <c r="E1356" s="793"/>
      <c r="F1356" s="796" t="s">
        <v>228</v>
      </c>
      <c r="G1356" s="798" t="s">
        <v>179</v>
      </c>
      <c r="H1356" s="796" t="s">
        <v>179</v>
      </c>
      <c r="I1356" s="798" t="s">
        <v>159</v>
      </c>
      <c r="J1356" s="796" t="s">
        <v>223</v>
      </c>
      <c r="K1356" s="798" t="s">
        <v>156</v>
      </c>
      <c r="L1356" s="796" t="s">
        <v>943</v>
      </c>
      <c r="M1356" s="798" t="s">
        <v>943</v>
      </c>
      <c r="N1356" s="794">
        <v>1.8999999999999995</v>
      </c>
      <c r="O1356" s="794">
        <v>1.89</v>
      </c>
      <c r="P1356" s="794"/>
      <c r="Q1356" s="795">
        <v>10782.159</v>
      </c>
      <c r="R1356" s="796"/>
      <c r="S1356" s="797"/>
    </row>
    <row r="1357" spans="1:19" s="161" customFormat="1">
      <c r="A1357" s="280"/>
      <c r="B1357" s="781"/>
      <c r="C1357" s="775"/>
      <c r="D1357" s="792"/>
      <c r="E1357" s="799" t="s">
        <v>1157</v>
      </c>
      <c r="F1357" s="800"/>
      <c r="G1357" s="800"/>
      <c r="H1357" s="800"/>
      <c r="I1357" s="800"/>
      <c r="J1357" s="800"/>
      <c r="K1357" s="800"/>
      <c r="L1357" s="800"/>
      <c r="M1357" s="800"/>
      <c r="N1357" s="801">
        <v>3.799999999999998</v>
      </c>
      <c r="O1357" s="801">
        <v>3.780000000000002</v>
      </c>
      <c r="P1357" s="801">
        <v>1.9890000000000001</v>
      </c>
      <c r="Q1357" s="802">
        <v>22031.260999999995</v>
      </c>
      <c r="R1357" s="800"/>
      <c r="S1357" s="803"/>
    </row>
    <row r="1358" spans="1:19" s="161" customFormat="1">
      <c r="A1358" s="280"/>
      <c r="B1358" s="781"/>
      <c r="C1358" s="785"/>
      <c r="D1358" s="796" t="s">
        <v>189</v>
      </c>
      <c r="E1358" s="792"/>
      <c r="F1358" s="792"/>
      <c r="G1358" s="792"/>
      <c r="H1358" s="792"/>
      <c r="I1358" s="792"/>
      <c r="J1358" s="792"/>
      <c r="K1358" s="792"/>
      <c r="L1358" s="792"/>
      <c r="M1358" s="792"/>
      <c r="N1358" s="794">
        <v>3.799999999999998</v>
      </c>
      <c r="O1358" s="794">
        <v>3.780000000000002</v>
      </c>
      <c r="P1358" s="794"/>
      <c r="Q1358" s="795">
        <v>22031.260999999995</v>
      </c>
      <c r="R1358" s="792"/>
      <c r="S1358" s="797"/>
    </row>
    <row r="1359" spans="1:19" s="161" customFormat="1">
      <c r="A1359" s="280"/>
      <c r="B1359" s="781"/>
      <c r="C1359" s="786" t="s">
        <v>1158</v>
      </c>
      <c r="D1359" s="800"/>
      <c r="E1359" s="800"/>
      <c r="F1359" s="800"/>
      <c r="G1359" s="800"/>
      <c r="H1359" s="800"/>
      <c r="I1359" s="800"/>
      <c r="J1359" s="800"/>
      <c r="K1359" s="800"/>
      <c r="L1359" s="800"/>
      <c r="M1359" s="800"/>
      <c r="N1359" s="801">
        <v>3.799999999999998</v>
      </c>
      <c r="O1359" s="801">
        <v>3.780000000000002</v>
      </c>
      <c r="P1359" s="801"/>
      <c r="Q1359" s="802">
        <v>22031.260999999995</v>
      </c>
      <c r="R1359" s="800"/>
      <c r="S1359" s="803"/>
    </row>
    <row r="1360" spans="1:19" s="161" customFormat="1">
      <c r="A1360" s="280"/>
      <c r="B1360" s="781"/>
      <c r="C1360" s="776" t="s">
        <v>1159</v>
      </c>
      <c r="D1360" s="796" t="s">
        <v>150</v>
      </c>
      <c r="E1360" s="798" t="s">
        <v>1160</v>
      </c>
      <c r="F1360" s="796"/>
      <c r="G1360" s="798" t="s">
        <v>153</v>
      </c>
      <c r="H1360" s="796" t="s">
        <v>153</v>
      </c>
      <c r="I1360" s="798" t="s">
        <v>154</v>
      </c>
      <c r="J1360" s="796" t="s">
        <v>155</v>
      </c>
      <c r="K1360" s="798" t="s">
        <v>156</v>
      </c>
      <c r="L1360" s="796" t="s">
        <v>12</v>
      </c>
      <c r="M1360" s="798" t="s">
        <v>12</v>
      </c>
      <c r="N1360" s="794">
        <v>0.75</v>
      </c>
      <c r="O1360" s="794">
        <v>0.6</v>
      </c>
      <c r="P1360" s="794"/>
      <c r="Q1360" s="795">
        <v>12.5275</v>
      </c>
      <c r="R1360" s="796"/>
      <c r="S1360" s="797"/>
    </row>
    <row r="1361" spans="1:19" s="161" customFormat="1">
      <c r="A1361" s="280"/>
      <c r="B1361" s="781"/>
      <c r="C1361" s="775"/>
      <c r="D1361" s="792"/>
      <c r="E1361" s="793"/>
      <c r="F1361" s="792"/>
      <c r="G1361" s="793"/>
      <c r="H1361" s="792"/>
      <c r="I1361" s="793"/>
      <c r="J1361" s="792"/>
      <c r="K1361" s="793"/>
      <c r="L1361" s="792"/>
      <c r="M1361" s="793"/>
      <c r="N1361" s="794"/>
      <c r="O1361" s="794"/>
      <c r="P1361" s="794"/>
      <c r="Q1361" s="795"/>
      <c r="R1361" s="796" t="s">
        <v>161</v>
      </c>
      <c r="S1361" s="797">
        <v>956</v>
      </c>
    </row>
    <row r="1362" spans="1:19" s="161" customFormat="1">
      <c r="A1362" s="280"/>
      <c r="B1362" s="781"/>
      <c r="C1362" s="775"/>
      <c r="D1362" s="792"/>
      <c r="E1362" s="799" t="s">
        <v>1161</v>
      </c>
      <c r="F1362" s="800"/>
      <c r="G1362" s="800"/>
      <c r="H1362" s="800"/>
      <c r="I1362" s="800"/>
      <c r="J1362" s="800"/>
      <c r="K1362" s="800"/>
      <c r="L1362" s="800"/>
      <c r="M1362" s="800"/>
      <c r="N1362" s="801">
        <v>0.75</v>
      </c>
      <c r="O1362" s="801">
        <v>0.6</v>
      </c>
      <c r="P1362" s="801">
        <v>0</v>
      </c>
      <c r="Q1362" s="802">
        <v>12.5275</v>
      </c>
      <c r="R1362" s="800"/>
      <c r="S1362" s="803"/>
    </row>
    <row r="1363" spans="1:19" s="161" customFormat="1">
      <c r="A1363" s="280"/>
      <c r="B1363" s="781"/>
      <c r="C1363" s="785"/>
      <c r="D1363" s="796" t="s">
        <v>176</v>
      </c>
      <c r="E1363" s="792"/>
      <c r="F1363" s="792"/>
      <c r="G1363" s="792"/>
      <c r="H1363" s="792"/>
      <c r="I1363" s="792"/>
      <c r="J1363" s="792"/>
      <c r="K1363" s="792"/>
      <c r="L1363" s="792"/>
      <c r="M1363" s="792"/>
      <c r="N1363" s="794">
        <v>0.75</v>
      </c>
      <c r="O1363" s="794">
        <v>0.6</v>
      </c>
      <c r="P1363" s="794"/>
      <c r="Q1363" s="795">
        <v>12.5275</v>
      </c>
      <c r="R1363" s="792"/>
      <c r="S1363" s="797"/>
    </row>
    <row r="1364" spans="1:19" s="161" customFormat="1">
      <c r="A1364" s="280"/>
      <c r="B1364" s="781"/>
      <c r="C1364" s="786" t="s">
        <v>1162</v>
      </c>
      <c r="D1364" s="800"/>
      <c r="E1364" s="800"/>
      <c r="F1364" s="800"/>
      <c r="G1364" s="800"/>
      <c r="H1364" s="800"/>
      <c r="I1364" s="800"/>
      <c r="J1364" s="800"/>
      <c r="K1364" s="800"/>
      <c r="L1364" s="800"/>
      <c r="M1364" s="800"/>
      <c r="N1364" s="801">
        <v>0.75</v>
      </c>
      <c r="O1364" s="801">
        <v>0.6</v>
      </c>
      <c r="P1364" s="801"/>
      <c r="Q1364" s="802">
        <v>12.5275</v>
      </c>
      <c r="R1364" s="800"/>
      <c r="S1364" s="803"/>
    </row>
    <row r="1365" spans="1:19" s="161" customFormat="1">
      <c r="A1365" s="280"/>
      <c r="B1365" s="781"/>
      <c r="C1365" s="776" t="s">
        <v>1163</v>
      </c>
      <c r="D1365" s="796" t="s">
        <v>150</v>
      </c>
      <c r="E1365" s="798" t="s">
        <v>1164</v>
      </c>
      <c r="F1365" s="796"/>
      <c r="G1365" s="798" t="s">
        <v>222</v>
      </c>
      <c r="H1365" s="796" t="s">
        <v>222</v>
      </c>
      <c r="I1365" s="798" t="s">
        <v>154</v>
      </c>
      <c r="J1365" s="796" t="s">
        <v>155</v>
      </c>
      <c r="K1365" s="798" t="s">
        <v>160</v>
      </c>
      <c r="L1365" s="796" t="s">
        <v>1017</v>
      </c>
      <c r="M1365" s="798" t="s">
        <v>1165</v>
      </c>
      <c r="N1365" s="794">
        <v>27.359999999999996</v>
      </c>
      <c r="O1365" s="794">
        <v>0</v>
      </c>
      <c r="P1365" s="794"/>
      <c r="Q1365" s="795">
        <v>0</v>
      </c>
      <c r="R1365" s="796"/>
      <c r="S1365" s="797"/>
    </row>
    <row r="1366" spans="1:19" s="161" customFormat="1">
      <c r="A1366" s="280"/>
      <c r="B1366" s="781"/>
      <c r="C1366" s="775"/>
      <c r="D1366" s="792"/>
      <c r="E1366" s="793"/>
      <c r="F1366" s="792"/>
      <c r="G1366" s="793"/>
      <c r="H1366" s="792"/>
      <c r="I1366" s="793"/>
      <c r="J1366" s="792"/>
      <c r="K1366" s="793"/>
      <c r="L1366" s="792"/>
      <c r="M1366" s="793"/>
      <c r="N1366" s="794"/>
      <c r="O1366" s="794"/>
      <c r="P1366" s="794"/>
      <c r="Q1366" s="795"/>
      <c r="R1366" s="796" t="s">
        <v>641</v>
      </c>
      <c r="S1366" s="797">
        <v>0</v>
      </c>
    </row>
    <row r="1367" spans="1:19" s="161" customFormat="1">
      <c r="A1367" s="280"/>
      <c r="B1367" s="781"/>
      <c r="C1367" s="775"/>
      <c r="D1367" s="792"/>
      <c r="E1367" s="799" t="s">
        <v>1166</v>
      </c>
      <c r="F1367" s="800"/>
      <c r="G1367" s="800"/>
      <c r="H1367" s="800"/>
      <c r="I1367" s="800"/>
      <c r="J1367" s="800"/>
      <c r="K1367" s="800"/>
      <c r="L1367" s="800"/>
      <c r="M1367" s="800"/>
      <c r="N1367" s="801">
        <v>27.359999999999996</v>
      </c>
      <c r="O1367" s="801">
        <v>0</v>
      </c>
      <c r="P1367" s="801">
        <v>0</v>
      </c>
      <c r="Q1367" s="802">
        <v>0</v>
      </c>
      <c r="R1367" s="800"/>
      <c r="S1367" s="803"/>
    </row>
    <row r="1368" spans="1:19" s="161" customFormat="1">
      <c r="A1368" s="280"/>
      <c r="B1368" s="781"/>
      <c r="C1368" s="775"/>
      <c r="D1368" s="792"/>
      <c r="E1368" s="798" t="s">
        <v>1167</v>
      </c>
      <c r="F1368" s="796"/>
      <c r="G1368" s="798" t="s">
        <v>222</v>
      </c>
      <c r="H1368" s="796" t="s">
        <v>222</v>
      </c>
      <c r="I1368" s="798" t="s">
        <v>154</v>
      </c>
      <c r="J1368" s="796" t="s">
        <v>155</v>
      </c>
      <c r="K1368" s="798" t="s">
        <v>156</v>
      </c>
      <c r="L1368" s="796" t="s">
        <v>1017</v>
      </c>
      <c r="M1368" s="798" t="s">
        <v>1165</v>
      </c>
      <c r="N1368" s="794">
        <v>77.40000000000002</v>
      </c>
      <c r="O1368" s="794">
        <v>71.69</v>
      </c>
      <c r="P1368" s="794"/>
      <c r="Q1368" s="795">
        <v>174298.74</v>
      </c>
      <c r="R1368" s="796"/>
      <c r="S1368" s="797"/>
    </row>
    <row r="1369" spans="1:19" s="161" customFormat="1">
      <c r="A1369" s="280"/>
      <c r="B1369" s="781"/>
      <c r="C1369" s="775"/>
      <c r="D1369" s="792"/>
      <c r="E1369" s="793"/>
      <c r="F1369" s="792"/>
      <c r="G1369" s="793"/>
      <c r="H1369" s="792"/>
      <c r="I1369" s="793"/>
      <c r="J1369" s="792"/>
      <c r="K1369" s="793"/>
      <c r="L1369" s="792"/>
      <c r="M1369" s="793"/>
      <c r="N1369" s="794"/>
      <c r="O1369" s="794"/>
      <c r="P1369" s="794"/>
      <c r="Q1369" s="795"/>
      <c r="R1369" s="796" t="s">
        <v>641</v>
      </c>
      <c r="S1369" s="797">
        <v>67728231</v>
      </c>
    </row>
    <row r="1370" spans="1:19" s="161" customFormat="1">
      <c r="A1370" s="280"/>
      <c r="B1370" s="781"/>
      <c r="C1370" s="775"/>
      <c r="D1370" s="792"/>
      <c r="E1370" s="799" t="s">
        <v>1168</v>
      </c>
      <c r="F1370" s="800"/>
      <c r="G1370" s="800"/>
      <c r="H1370" s="800"/>
      <c r="I1370" s="800"/>
      <c r="J1370" s="800"/>
      <c r="K1370" s="800"/>
      <c r="L1370" s="800"/>
      <c r="M1370" s="800"/>
      <c r="N1370" s="801">
        <v>77.40000000000002</v>
      </c>
      <c r="O1370" s="801">
        <v>71.69</v>
      </c>
      <c r="P1370" s="801">
        <v>43.48</v>
      </c>
      <c r="Q1370" s="802">
        <v>174298.74</v>
      </c>
      <c r="R1370" s="800"/>
      <c r="S1370" s="803"/>
    </row>
    <row r="1371" spans="1:19" s="161" customFormat="1">
      <c r="A1371" s="280"/>
      <c r="B1371" s="781"/>
      <c r="C1371" s="785"/>
      <c r="D1371" s="796" t="s">
        <v>176</v>
      </c>
      <c r="E1371" s="792"/>
      <c r="F1371" s="792"/>
      <c r="G1371" s="792"/>
      <c r="H1371" s="792"/>
      <c r="I1371" s="792"/>
      <c r="J1371" s="792"/>
      <c r="K1371" s="792"/>
      <c r="L1371" s="792"/>
      <c r="M1371" s="792"/>
      <c r="N1371" s="794">
        <v>104.76000000000002</v>
      </c>
      <c r="O1371" s="794">
        <v>71.69</v>
      </c>
      <c r="P1371" s="794"/>
      <c r="Q1371" s="795">
        <v>174298.74</v>
      </c>
      <c r="R1371" s="792"/>
      <c r="S1371" s="797"/>
    </row>
    <row r="1372" spans="1:19" s="161" customFormat="1">
      <c r="A1372" s="280"/>
      <c r="B1372" s="781"/>
      <c r="C1372" s="786" t="s">
        <v>1169</v>
      </c>
      <c r="D1372" s="800"/>
      <c r="E1372" s="800"/>
      <c r="F1372" s="800"/>
      <c r="G1372" s="800"/>
      <c r="H1372" s="800"/>
      <c r="I1372" s="800"/>
      <c r="J1372" s="800"/>
      <c r="K1372" s="800"/>
      <c r="L1372" s="800"/>
      <c r="M1372" s="800"/>
      <c r="N1372" s="801">
        <v>104.76000000000002</v>
      </c>
      <c r="O1372" s="801">
        <v>71.69</v>
      </c>
      <c r="P1372" s="801"/>
      <c r="Q1372" s="802">
        <v>174298.74</v>
      </c>
      <c r="R1372" s="800"/>
      <c r="S1372" s="803"/>
    </row>
    <row r="1373" spans="1:19" s="161" customFormat="1">
      <c r="A1373" s="280"/>
      <c r="B1373" s="781"/>
      <c r="C1373" s="776" t="s">
        <v>281</v>
      </c>
      <c r="D1373" s="796" t="s">
        <v>150</v>
      </c>
      <c r="E1373" s="798" t="s">
        <v>1170</v>
      </c>
      <c r="F1373" s="796"/>
      <c r="G1373" s="798" t="s">
        <v>153</v>
      </c>
      <c r="H1373" s="796" t="s">
        <v>153</v>
      </c>
      <c r="I1373" s="798" t="s">
        <v>154</v>
      </c>
      <c r="J1373" s="796" t="s">
        <v>155</v>
      </c>
      <c r="K1373" s="798" t="s">
        <v>156</v>
      </c>
      <c r="L1373" s="796" t="s">
        <v>39</v>
      </c>
      <c r="M1373" s="798" t="s">
        <v>39</v>
      </c>
      <c r="N1373" s="794">
        <v>2.5</v>
      </c>
      <c r="O1373" s="794">
        <v>2.0500000000000003</v>
      </c>
      <c r="P1373" s="794"/>
      <c r="Q1373" s="795">
        <v>0</v>
      </c>
      <c r="R1373" s="796"/>
      <c r="S1373" s="797"/>
    </row>
    <row r="1374" spans="1:19" s="161" customFormat="1">
      <c r="A1374" s="280"/>
      <c r="B1374" s="781"/>
      <c r="C1374" s="775"/>
      <c r="D1374" s="792"/>
      <c r="E1374" s="793"/>
      <c r="F1374" s="792"/>
      <c r="G1374" s="793"/>
      <c r="H1374" s="792"/>
      <c r="I1374" s="793"/>
      <c r="J1374" s="792"/>
      <c r="K1374" s="793"/>
      <c r="L1374" s="792"/>
      <c r="M1374" s="793"/>
      <c r="N1374" s="794"/>
      <c r="O1374" s="794"/>
      <c r="P1374" s="794"/>
      <c r="Q1374" s="795"/>
      <c r="R1374" s="796" t="s">
        <v>161</v>
      </c>
      <c r="S1374" s="797">
        <v>0</v>
      </c>
    </row>
    <row r="1375" spans="1:19" s="161" customFormat="1">
      <c r="A1375" s="280"/>
      <c r="B1375" s="781"/>
      <c r="C1375" s="775"/>
      <c r="D1375" s="792"/>
      <c r="E1375" s="799" t="s">
        <v>1171</v>
      </c>
      <c r="F1375" s="800"/>
      <c r="G1375" s="800"/>
      <c r="H1375" s="800"/>
      <c r="I1375" s="800"/>
      <c r="J1375" s="800"/>
      <c r="K1375" s="800"/>
      <c r="L1375" s="800"/>
      <c r="M1375" s="800"/>
      <c r="N1375" s="801">
        <v>2.5</v>
      </c>
      <c r="O1375" s="801">
        <v>2.0500000000000003</v>
      </c>
      <c r="P1375" s="801">
        <v>0</v>
      </c>
      <c r="Q1375" s="802">
        <v>0</v>
      </c>
      <c r="R1375" s="800"/>
      <c r="S1375" s="803"/>
    </row>
    <row r="1376" spans="1:19" s="161" customFormat="1">
      <c r="A1376" s="280"/>
      <c r="B1376" s="781"/>
      <c r="C1376" s="775"/>
      <c r="D1376" s="792"/>
      <c r="E1376" s="798" t="s">
        <v>1172</v>
      </c>
      <c r="F1376" s="796"/>
      <c r="G1376" s="798" t="s">
        <v>153</v>
      </c>
      <c r="H1376" s="796" t="s">
        <v>153</v>
      </c>
      <c r="I1376" s="798" t="s">
        <v>154</v>
      </c>
      <c r="J1376" s="796" t="s">
        <v>155</v>
      </c>
      <c r="K1376" s="798" t="s">
        <v>156</v>
      </c>
      <c r="L1376" s="796" t="s">
        <v>943</v>
      </c>
      <c r="M1376" s="798" t="s">
        <v>1173</v>
      </c>
      <c r="N1376" s="794">
        <v>3.4500000000000006</v>
      </c>
      <c r="O1376" s="794">
        <v>3.2999999999999994</v>
      </c>
      <c r="P1376" s="794"/>
      <c r="Q1376" s="795">
        <v>0</v>
      </c>
      <c r="R1376" s="796"/>
      <c r="S1376" s="797"/>
    </row>
    <row r="1377" spans="1:19" s="161" customFormat="1">
      <c r="A1377" s="280"/>
      <c r="B1377" s="781"/>
      <c r="C1377" s="775"/>
      <c r="D1377" s="792"/>
      <c r="E1377" s="793"/>
      <c r="F1377" s="792"/>
      <c r="G1377" s="793"/>
      <c r="H1377" s="792"/>
      <c r="I1377" s="793"/>
      <c r="J1377" s="792"/>
      <c r="K1377" s="793"/>
      <c r="L1377" s="792"/>
      <c r="M1377" s="793"/>
      <c r="N1377" s="794"/>
      <c r="O1377" s="794"/>
      <c r="P1377" s="794"/>
      <c r="Q1377" s="795"/>
      <c r="R1377" s="796" t="s">
        <v>161</v>
      </c>
      <c r="S1377" s="797">
        <v>0</v>
      </c>
    </row>
    <row r="1378" spans="1:19" s="161" customFormat="1">
      <c r="A1378" s="280"/>
      <c r="B1378" s="781"/>
      <c r="C1378" s="775"/>
      <c r="D1378" s="792"/>
      <c r="E1378" s="799" t="s">
        <v>1174</v>
      </c>
      <c r="F1378" s="800"/>
      <c r="G1378" s="800"/>
      <c r="H1378" s="800"/>
      <c r="I1378" s="800"/>
      <c r="J1378" s="800"/>
      <c r="K1378" s="800"/>
      <c r="L1378" s="800"/>
      <c r="M1378" s="800"/>
      <c r="N1378" s="801">
        <v>3.4500000000000006</v>
      </c>
      <c r="O1378" s="801">
        <v>3.2999999999999994</v>
      </c>
      <c r="P1378" s="801">
        <v>0</v>
      </c>
      <c r="Q1378" s="802">
        <v>0</v>
      </c>
      <c r="R1378" s="800"/>
      <c r="S1378" s="803"/>
    </row>
    <row r="1379" spans="1:19" s="161" customFormat="1">
      <c r="A1379" s="280"/>
      <c r="B1379" s="781"/>
      <c r="C1379" s="785"/>
      <c r="D1379" s="796" t="s">
        <v>176</v>
      </c>
      <c r="E1379" s="792"/>
      <c r="F1379" s="792"/>
      <c r="G1379" s="792"/>
      <c r="H1379" s="792"/>
      <c r="I1379" s="792"/>
      <c r="J1379" s="792"/>
      <c r="K1379" s="792"/>
      <c r="L1379" s="792"/>
      <c r="M1379" s="792"/>
      <c r="N1379" s="794">
        <v>5.9499999999999984</v>
      </c>
      <c r="O1379" s="794">
        <v>5.3500000000000014</v>
      </c>
      <c r="P1379" s="794"/>
      <c r="Q1379" s="795">
        <v>0</v>
      </c>
      <c r="R1379" s="792"/>
      <c r="S1379" s="797"/>
    </row>
    <row r="1380" spans="1:19" s="161" customFormat="1">
      <c r="A1380" s="280"/>
      <c r="B1380" s="781"/>
      <c r="C1380" s="786" t="s">
        <v>285</v>
      </c>
      <c r="D1380" s="800"/>
      <c r="E1380" s="800"/>
      <c r="F1380" s="800"/>
      <c r="G1380" s="800"/>
      <c r="H1380" s="800"/>
      <c r="I1380" s="800"/>
      <c r="J1380" s="800"/>
      <c r="K1380" s="800"/>
      <c r="L1380" s="800"/>
      <c r="M1380" s="800"/>
      <c r="N1380" s="801">
        <v>5.9499999999999984</v>
      </c>
      <c r="O1380" s="801">
        <v>5.3500000000000014</v>
      </c>
      <c r="P1380" s="801"/>
      <c r="Q1380" s="802">
        <v>0</v>
      </c>
      <c r="R1380" s="800"/>
      <c r="S1380" s="803"/>
    </row>
    <row r="1381" spans="1:19" s="161" customFormat="1">
      <c r="A1381" s="280"/>
      <c r="B1381" s="781"/>
      <c r="C1381" s="776" t="s">
        <v>1175</v>
      </c>
      <c r="D1381" s="796" t="s">
        <v>150</v>
      </c>
      <c r="E1381" s="798" t="s">
        <v>1176</v>
      </c>
      <c r="F1381" s="796"/>
      <c r="G1381" s="798" t="s">
        <v>153</v>
      </c>
      <c r="H1381" s="796" t="s">
        <v>153</v>
      </c>
      <c r="I1381" s="798" t="s">
        <v>159</v>
      </c>
      <c r="J1381" s="796" t="s">
        <v>155</v>
      </c>
      <c r="K1381" s="798" t="s">
        <v>156</v>
      </c>
      <c r="L1381" s="796" t="s">
        <v>943</v>
      </c>
      <c r="M1381" s="798" t="s">
        <v>997</v>
      </c>
      <c r="N1381" s="794">
        <v>1.2989999999999997</v>
      </c>
      <c r="O1381" s="794">
        <v>1.28</v>
      </c>
      <c r="P1381" s="794"/>
      <c r="Q1381" s="795">
        <v>0</v>
      </c>
      <c r="R1381" s="796"/>
      <c r="S1381" s="797"/>
    </row>
    <row r="1382" spans="1:19" s="161" customFormat="1">
      <c r="A1382" s="280"/>
      <c r="B1382" s="781"/>
      <c r="C1382" s="775"/>
      <c r="D1382" s="792"/>
      <c r="E1382" s="793"/>
      <c r="F1382" s="792"/>
      <c r="G1382" s="793"/>
      <c r="H1382" s="792"/>
      <c r="I1382" s="793"/>
      <c r="J1382" s="792"/>
      <c r="K1382" s="793"/>
      <c r="L1382" s="792"/>
      <c r="M1382" s="793"/>
      <c r="N1382" s="794"/>
      <c r="O1382" s="794"/>
      <c r="P1382" s="794"/>
      <c r="Q1382" s="795"/>
      <c r="R1382" s="796" t="s">
        <v>161</v>
      </c>
      <c r="S1382" s="797">
        <v>0</v>
      </c>
    </row>
    <row r="1383" spans="1:19" s="161" customFormat="1">
      <c r="A1383" s="280"/>
      <c r="B1383" s="781"/>
      <c r="C1383" s="775"/>
      <c r="D1383" s="792"/>
      <c r="E1383" s="799" t="s">
        <v>1177</v>
      </c>
      <c r="F1383" s="800"/>
      <c r="G1383" s="800"/>
      <c r="H1383" s="800"/>
      <c r="I1383" s="800"/>
      <c r="J1383" s="800"/>
      <c r="K1383" s="800"/>
      <c r="L1383" s="800"/>
      <c r="M1383" s="800"/>
      <c r="N1383" s="801">
        <v>1.2989999999999997</v>
      </c>
      <c r="O1383" s="801">
        <v>1.28</v>
      </c>
      <c r="P1383" s="801">
        <v>0</v>
      </c>
      <c r="Q1383" s="802">
        <v>0</v>
      </c>
      <c r="R1383" s="800"/>
      <c r="S1383" s="803"/>
    </row>
    <row r="1384" spans="1:19" s="161" customFormat="1">
      <c r="A1384" s="280"/>
      <c r="B1384" s="781"/>
      <c r="C1384" s="785"/>
      <c r="D1384" s="796" t="s">
        <v>176</v>
      </c>
      <c r="E1384" s="792"/>
      <c r="F1384" s="792"/>
      <c r="G1384" s="792"/>
      <c r="H1384" s="792"/>
      <c r="I1384" s="792"/>
      <c r="J1384" s="792"/>
      <c r="K1384" s="792"/>
      <c r="L1384" s="792"/>
      <c r="M1384" s="792"/>
      <c r="N1384" s="794">
        <v>1.2989999999999997</v>
      </c>
      <c r="O1384" s="794">
        <v>1.28</v>
      </c>
      <c r="P1384" s="794"/>
      <c r="Q1384" s="795">
        <v>0</v>
      </c>
      <c r="R1384" s="792"/>
      <c r="S1384" s="797"/>
    </row>
    <row r="1385" spans="1:19" s="161" customFormat="1">
      <c r="A1385" s="280"/>
      <c r="B1385" s="781"/>
      <c r="C1385" s="786" t="s">
        <v>1178</v>
      </c>
      <c r="D1385" s="800"/>
      <c r="E1385" s="800"/>
      <c r="F1385" s="800"/>
      <c r="G1385" s="800"/>
      <c r="H1385" s="800"/>
      <c r="I1385" s="800"/>
      <c r="J1385" s="800"/>
      <c r="K1385" s="800"/>
      <c r="L1385" s="800"/>
      <c r="M1385" s="800"/>
      <c r="N1385" s="801">
        <v>1.2989999999999997</v>
      </c>
      <c r="O1385" s="801">
        <v>1.28</v>
      </c>
      <c r="P1385" s="801"/>
      <c r="Q1385" s="802">
        <v>0</v>
      </c>
      <c r="R1385" s="800"/>
      <c r="S1385" s="803"/>
    </row>
    <row r="1386" spans="1:19" s="161" customFormat="1">
      <c r="A1386" s="280"/>
      <c r="B1386" s="781"/>
      <c r="C1386" s="776" t="s">
        <v>1183</v>
      </c>
      <c r="D1386" s="796" t="s">
        <v>150</v>
      </c>
      <c r="E1386" s="798" t="s">
        <v>1184</v>
      </c>
      <c r="F1386" s="796"/>
      <c r="G1386" s="798" t="s">
        <v>153</v>
      </c>
      <c r="H1386" s="796" t="s">
        <v>153</v>
      </c>
      <c r="I1386" s="798" t="s">
        <v>159</v>
      </c>
      <c r="J1386" s="796" t="s">
        <v>155</v>
      </c>
      <c r="K1386" s="798" t="s">
        <v>156</v>
      </c>
      <c r="L1386" s="796" t="s">
        <v>961</v>
      </c>
      <c r="M1386" s="798" t="s">
        <v>961</v>
      </c>
      <c r="N1386" s="794">
        <v>1.825</v>
      </c>
      <c r="O1386" s="794">
        <v>1.825</v>
      </c>
      <c r="P1386" s="794"/>
      <c r="Q1386" s="795">
        <v>6.42</v>
      </c>
      <c r="R1386" s="796"/>
      <c r="S1386" s="797"/>
    </row>
    <row r="1387" spans="1:19" s="161" customFormat="1">
      <c r="A1387" s="280"/>
      <c r="B1387" s="781"/>
      <c r="C1387" s="775"/>
      <c r="D1387" s="792"/>
      <c r="E1387" s="793"/>
      <c r="F1387" s="792"/>
      <c r="G1387" s="793"/>
      <c r="H1387" s="792"/>
      <c r="I1387" s="793"/>
      <c r="J1387" s="792"/>
      <c r="K1387" s="793"/>
      <c r="L1387" s="792"/>
      <c r="M1387" s="793"/>
      <c r="N1387" s="794"/>
      <c r="O1387" s="794"/>
      <c r="P1387" s="794"/>
      <c r="Q1387" s="795"/>
      <c r="R1387" s="796" t="s">
        <v>161</v>
      </c>
      <c r="S1387" s="797">
        <v>525</v>
      </c>
    </row>
    <row r="1388" spans="1:19" s="161" customFormat="1">
      <c r="A1388" s="280"/>
      <c r="B1388" s="781"/>
      <c r="C1388" s="775"/>
      <c r="D1388" s="792"/>
      <c r="E1388" s="799" t="s">
        <v>1185</v>
      </c>
      <c r="F1388" s="800"/>
      <c r="G1388" s="800"/>
      <c r="H1388" s="800"/>
      <c r="I1388" s="800"/>
      <c r="J1388" s="800"/>
      <c r="K1388" s="800"/>
      <c r="L1388" s="800"/>
      <c r="M1388" s="800"/>
      <c r="N1388" s="801">
        <v>1.825</v>
      </c>
      <c r="O1388" s="801">
        <v>1.825</v>
      </c>
      <c r="P1388" s="801">
        <v>0.64</v>
      </c>
      <c r="Q1388" s="802">
        <v>6.42</v>
      </c>
      <c r="R1388" s="800"/>
      <c r="S1388" s="803"/>
    </row>
    <row r="1389" spans="1:19" s="161" customFormat="1">
      <c r="A1389" s="280"/>
      <c r="B1389" s="781"/>
      <c r="C1389" s="775"/>
      <c r="D1389" s="792"/>
      <c r="E1389" s="798" t="s">
        <v>1186</v>
      </c>
      <c r="F1389" s="796"/>
      <c r="G1389" s="798" t="s">
        <v>354</v>
      </c>
      <c r="H1389" s="796" t="s">
        <v>354</v>
      </c>
      <c r="I1389" s="798" t="s">
        <v>159</v>
      </c>
      <c r="J1389" s="796" t="s">
        <v>155</v>
      </c>
      <c r="K1389" s="798" t="s">
        <v>156</v>
      </c>
      <c r="L1389" s="796" t="s">
        <v>961</v>
      </c>
      <c r="M1389" s="798" t="s">
        <v>961</v>
      </c>
      <c r="N1389" s="794">
        <v>0.79999999999999993</v>
      </c>
      <c r="O1389" s="794">
        <v>0.59799999999999998</v>
      </c>
      <c r="P1389" s="794"/>
      <c r="Q1389" s="795">
        <v>4249.04</v>
      </c>
      <c r="R1389" s="796"/>
      <c r="S1389" s="797"/>
    </row>
    <row r="1390" spans="1:19" s="161" customFormat="1">
      <c r="A1390" s="280"/>
      <c r="B1390" s="781"/>
      <c r="C1390" s="775"/>
      <c r="D1390" s="792"/>
      <c r="E1390" s="793"/>
      <c r="F1390" s="792"/>
      <c r="G1390" s="793"/>
      <c r="H1390" s="792"/>
      <c r="I1390" s="793"/>
      <c r="J1390" s="792"/>
      <c r="K1390" s="793"/>
      <c r="L1390" s="792"/>
      <c r="M1390" s="793"/>
      <c r="N1390" s="794"/>
      <c r="O1390" s="794"/>
      <c r="P1390" s="794"/>
      <c r="Q1390" s="795"/>
      <c r="R1390" s="796" t="s">
        <v>161</v>
      </c>
      <c r="S1390" s="797">
        <v>0</v>
      </c>
    </row>
    <row r="1391" spans="1:19" s="161" customFormat="1">
      <c r="A1391" s="280"/>
      <c r="B1391" s="781"/>
      <c r="C1391" s="775"/>
      <c r="D1391" s="792"/>
      <c r="E1391" s="799" t="s">
        <v>1187</v>
      </c>
      <c r="F1391" s="800"/>
      <c r="G1391" s="800"/>
      <c r="H1391" s="800"/>
      <c r="I1391" s="800"/>
      <c r="J1391" s="800"/>
      <c r="K1391" s="800"/>
      <c r="L1391" s="800"/>
      <c r="M1391" s="800"/>
      <c r="N1391" s="801">
        <v>0.79999999999999993</v>
      </c>
      <c r="O1391" s="801">
        <v>0.59799999999999998</v>
      </c>
      <c r="P1391" s="801">
        <v>0.77</v>
      </c>
      <c r="Q1391" s="802">
        <v>4249.04</v>
      </c>
      <c r="R1391" s="800"/>
      <c r="S1391" s="803"/>
    </row>
    <row r="1392" spans="1:19" s="161" customFormat="1">
      <c r="A1392" s="280"/>
      <c r="B1392" s="781"/>
      <c r="C1392" s="785"/>
      <c r="D1392" s="796" t="s">
        <v>176</v>
      </c>
      <c r="E1392" s="792"/>
      <c r="F1392" s="792"/>
      <c r="G1392" s="792"/>
      <c r="H1392" s="792"/>
      <c r="I1392" s="792"/>
      <c r="J1392" s="792"/>
      <c r="K1392" s="792"/>
      <c r="L1392" s="792"/>
      <c r="M1392" s="792"/>
      <c r="N1392" s="794">
        <v>2.6250000000000018</v>
      </c>
      <c r="O1392" s="794">
        <v>2.4230000000000005</v>
      </c>
      <c r="P1392" s="794"/>
      <c r="Q1392" s="795">
        <v>4255.46</v>
      </c>
      <c r="R1392" s="792"/>
      <c r="S1392" s="797"/>
    </row>
    <row r="1393" spans="1:19" s="161" customFormat="1">
      <c r="A1393" s="280"/>
      <c r="B1393" s="781"/>
      <c r="C1393" s="786" t="s">
        <v>1188</v>
      </c>
      <c r="D1393" s="800"/>
      <c r="E1393" s="800"/>
      <c r="F1393" s="800"/>
      <c r="G1393" s="800"/>
      <c r="H1393" s="800"/>
      <c r="I1393" s="800"/>
      <c r="J1393" s="800"/>
      <c r="K1393" s="800"/>
      <c r="L1393" s="800"/>
      <c r="M1393" s="800"/>
      <c r="N1393" s="801">
        <v>2.6250000000000018</v>
      </c>
      <c r="O1393" s="801">
        <v>2.4230000000000005</v>
      </c>
      <c r="P1393" s="801"/>
      <c r="Q1393" s="802">
        <v>4255.46</v>
      </c>
      <c r="R1393" s="800"/>
      <c r="S1393" s="803"/>
    </row>
    <row r="1394" spans="1:19" s="161" customFormat="1">
      <c r="A1394" s="280"/>
      <c r="B1394" s="781"/>
      <c r="C1394" s="776" t="s">
        <v>1189</v>
      </c>
      <c r="D1394" s="796" t="s">
        <v>150</v>
      </c>
      <c r="E1394" s="798" t="s">
        <v>940</v>
      </c>
      <c r="F1394" s="796"/>
      <c r="G1394" s="798" t="s">
        <v>354</v>
      </c>
      <c r="H1394" s="796" t="s">
        <v>354</v>
      </c>
      <c r="I1394" s="798" t="s">
        <v>159</v>
      </c>
      <c r="J1394" s="796" t="s">
        <v>155</v>
      </c>
      <c r="K1394" s="798" t="s">
        <v>156</v>
      </c>
      <c r="L1394" s="796" t="s">
        <v>943</v>
      </c>
      <c r="M1394" s="798" t="s">
        <v>942</v>
      </c>
      <c r="N1394" s="794">
        <v>23.000000000000004</v>
      </c>
      <c r="O1394" s="794">
        <v>0</v>
      </c>
      <c r="P1394" s="794"/>
      <c r="Q1394" s="795">
        <v>0</v>
      </c>
      <c r="R1394" s="796"/>
      <c r="S1394" s="797"/>
    </row>
    <row r="1395" spans="1:19" s="161" customFormat="1">
      <c r="A1395" s="280"/>
      <c r="B1395" s="781"/>
      <c r="C1395" s="775"/>
      <c r="D1395" s="792"/>
      <c r="E1395" s="793"/>
      <c r="F1395" s="792"/>
      <c r="G1395" s="793"/>
      <c r="H1395" s="792"/>
      <c r="I1395" s="793"/>
      <c r="J1395" s="792"/>
      <c r="K1395" s="793"/>
      <c r="L1395" s="792"/>
      <c r="M1395" s="793"/>
      <c r="N1395" s="794"/>
      <c r="O1395" s="794"/>
      <c r="P1395" s="794"/>
      <c r="Q1395" s="795"/>
      <c r="R1395" s="796" t="s">
        <v>161</v>
      </c>
      <c r="S1395" s="797">
        <v>0</v>
      </c>
    </row>
    <row r="1396" spans="1:19" s="161" customFormat="1">
      <c r="A1396" s="280"/>
      <c r="B1396" s="781"/>
      <c r="C1396" s="775"/>
      <c r="D1396" s="792"/>
      <c r="E1396" s="799" t="s">
        <v>944</v>
      </c>
      <c r="F1396" s="800"/>
      <c r="G1396" s="800"/>
      <c r="H1396" s="800"/>
      <c r="I1396" s="800"/>
      <c r="J1396" s="800"/>
      <c r="K1396" s="800"/>
      <c r="L1396" s="800"/>
      <c r="M1396" s="800"/>
      <c r="N1396" s="801">
        <v>23.000000000000004</v>
      </c>
      <c r="O1396" s="801">
        <v>0</v>
      </c>
      <c r="P1396" s="801">
        <v>0</v>
      </c>
      <c r="Q1396" s="802">
        <v>0</v>
      </c>
      <c r="R1396" s="800"/>
      <c r="S1396" s="803"/>
    </row>
    <row r="1397" spans="1:19" s="161" customFormat="1">
      <c r="A1397" s="280"/>
      <c r="B1397" s="781"/>
      <c r="C1397" s="785"/>
      <c r="D1397" s="796" t="s">
        <v>176</v>
      </c>
      <c r="E1397" s="792"/>
      <c r="F1397" s="792"/>
      <c r="G1397" s="792"/>
      <c r="H1397" s="792"/>
      <c r="I1397" s="792"/>
      <c r="J1397" s="792"/>
      <c r="K1397" s="792"/>
      <c r="L1397" s="792"/>
      <c r="M1397" s="792"/>
      <c r="N1397" s="794">
        <v>23.000000000000004</v>
      </c>
      <c r="O1397" s="794">
        <v>0</v>
      </c>
      <c r="P1397" s="794"/>
      <c r="Q1397" s="795">
        <v>0</v>
      </c>
      <c r="R1397" s="792"/>
      <c r="S1397" s="797"/>
    </row>
    <row r="1398" spans="1:19" s="161" customFormat="1">
      <c r="A1398" s="280"/>
      <c r="B1398" s="781"/>
      <c r="C1398" s="786" t="s">
        <v>1190</v>
      </c>
      <c r="D1398" s="800"/>
      <c r="E1398" s="800"/>
      <c r="F1398" s="800"/>
      <c r="G1398" s="800"/>
      <c r="H1398" s="800"/>
      <c r="I1398" s="800"/>
      <c r="J1398" s="800"/>
      <c r="K1398" s="800"/>
      <c r="L1398" s="800"/>
      <c r="M1398" s="800"/>
      <c r="N1398" s="801">
        <v>23.000000000000004</v>
      </c>
      <c r="O1398" s="801">
        <v>0</v>
      </c>
      <c r="P1398" s="801"/>
      <c r="Q1398" s="802">
        <v>0</v>
      </c>
      <c r="R1398" s="800"/>
      <c r="S1398" s="803"/>
    </row>
    <row r="1399" spans="1:19" s="161" customFormat="1">
      <c r="A1399" s="280"/>
      <c r="B1399" s="781"/>
      <c r="C1399" s="776" t="s">
        <v>1191</v>
      </c>
      <c r="D1399" s="796" t="s">
        <v>150</v>
      </c>
      <c r="E1399" s="798" t="s">
        <v>1192</v>
      </c>
      <c r="F1399" s="796"/>
      <c r="G1399" s="798" t="s">
        <v>222</v>
      </c>
      <c r="H1399" s="796" t="s">
        <v>222</v>
      </c>
      <c r="I1399" s="798" t="s">
        <v>159</v>
      </c>
      <c r="J1399" s="796" t="s">
        <v>155</v>
      </c>
      <c r="K1399" s="798" t="s">
        <v>156</v>
      </c>
      <c r="L1399" s="796" t="s">
        <v>39</v>
      </c>
      <c r="M1399" s="798" t="s">
        <v>1028</v>
      </c>
      <c r="N1399" s="794">
        <v>11.25</v>
      </c>
      <c r="O1399" s="794">
        <v>11.25</v>
      </c>
      <c r="P1399" s="794"/>
      <c r="Q1399" s="795">
        <v>73402.948000000004</v>
      </c>
      <c r="R1399" s="796"/>
      <c r="S1399" s="797"/>
    </row>
    <row r="1400" spans="1:19" s="161" customFormat="1">
      <c r="A1400" s="280"/>
      <c r="B1400" s="781"/>
      <c r="C1400" s="775"/>
      <c r="D1400" s="792"/>
      <c r="E1400" s="793"/>
      <c r="F1400" s="792"/>
      <c r="G1400" s="793"/>
      <c r="H1400" s="792"/>
      <c r="I1400" s="793"/>
      <c r="J1400" s="792"/>
      <c r="K1400" s="793"/>
      <c r="L1400" s="792"/>
      <c r="M1400" s="793"/>
      <c r="N1400" s="794"/>
      <c r="O1400" s="794"/>
      <c r="P1400" s="794"/>
      <c r="Q1400" s="795"/>
      <c r="R1400" s="796" t="s">
        <v>641</v>
      </c>
      <c r="S1400" s="797">
        <v>28476546</v>
      </c>
    </row>
    <row r="1401" spans="1:19" s="161" customFormat="1">
      <c r="A1401" s="280"/>
      <c r="B1401" s="781"/>
      <c r="C1401" s="775"/>
      <c r="D1401" s="792"/>
      <c r="E1401" s="793"/>
      <c r="F1401" s="792"/>
      <c r="G1401" s="793"/>
      <c r="H1401" s="792"/>
      <c r="I1401" s="793"/>
      <c r="J1401" s="792"/>
      <c r="K1401" s="793"/>
      <c r="L1401" s="792"/>
      <c r="M1401" s="793"/>
      <c r="N1401" s="794"/>
      <c r="O1401" s="794"/>
      <c r="P1401" s="794"/>
      <c r="Q1401" s="795"/>
      <c r="R1401" s="796" t="s">
        <v>161</v>
      </c>
      <c r="S1401" s="797">
        <v>2580</v>
      </c>
    </row>
    <row r="1402" spans="1:19" s="161" customFormat="1">
      <c r="A1402" s="280"/>
      <c r="B1402" s="781"/>
      <c r="C1402" s="775"/>
      <c r="D1402" s="792"/>
      <c r="E1402" s="799" t="s">
        <v>1193</v>
      </c>
      <c r="F1402" s="800"/>
      <c r="G1402" s="800"/>
      <c r="H1402" s="800"/>
      <c r="I1402" s="800"/>
      <c r="J1402" s="800"/>
      <c r="K1402" s="800"/>
      <c r="L1402" s="800"/>
      <c r="M1402" s="800"/>
      <c r="N1402" s="801">
        <v>11.25</v>
      </c>
      <c r="O1402" s="801">
        <v>11.25</v>
      </c>
      <c r="P1402" s="801">
        <v>9.8970000000000002</v>
      </c>
      <c r="Q1402" s="802">
        <v>73402.948000000004</v>
      </c>
      <c r="R1402" s="800"/>
      <c r="S1402" s="803"/>
    </row>
    <row r="1403" spans="1:19" s="161" customFormat="1">
      <c r="A1403" s="280"/>
      <c r="B1403" s="781"/>
      <c r="C1403" s="785"/>
      <c r="D1403" s="796" t="s">
        <v>176</v>
      </c>
      <c r="E1403" s="792"/>
      <c r="F1403" s="792"/>
      <c r="G1403" s="792"/>
      <c r="H1403" s="792"/>
      <c r="I1403" s="792"/>
      <c r="J1403" s="792"/>
      <c r="K1403" s="792"/>
      <c r="L1403" s="792"/>
      <c r="M1403" s="792"/>
      <c r="N1403" s="794">
        <v>11.25</v>
      </c>
      <c r="O1403" s="794">
        <v>11.25</v>
      </c>
      <c r="P1403" s="794"/>
      <c r="Q1403" s="795">
        <v>73402.948000000004</v>
      </c>
      <c r="R1403" s="792"/>
      <c r="S1403" s="797"/>
    </row>
    <row r="1404" spans="1:19" s="161" customFormat="1">
      <c r="A1404" s="280"/>
      <c r="B1404" s="781"/>
      <c r="C1404" s="786" t="s">
        <v>1194</v>
      </c>
      <c r="D1404" s="800"/>
      <c r="E1404" s="800"/>
      <c r="F1404" s="800"/>
      <c r="G1404" s="800"/>
      <c r="H1404" s="800"/>
      <c r="I1404" s="800"/>
      <c r="J1404" s="800"/>
      <c r="K1404" s="800"/>
      <c r="L1404" s="800"/>
      <c r="M1404" s="800"/>
      <c r="N1404" s="801">
        <v>11.25</v>
      </c>
      <c r="O1404" s="801">
        <v>11.25</v>
      </c>
      <c r="P1404" s="801"/>
      <c r="Q1404" s="802">
        <v>73402.948000000004</v>
      </c>
      <c r="R1404" s="800"/>
      <c r="S1404" s="803"/>
    </row>
    <row r="1405" spans="1:19" s="161" customFormat="1">
      <c r="A1405" s="280"/>
      <c r="B1405" s="781"/>
      <c r="C1405" s="776" t="s">
        <v>1195</v>
      </c>
      <c r="D1405" s="796" t="s">
        <v>150</v>
      </c>
      <c r="E1405" s="798" t="s">
        <v>1196</v>
      </c>
      <c r="F1405" s="796" t="s">
        <v>929</v>
      </c>
      <c r="G1405" s="798" t="s">
        <v>222</v>
      </c>
      <c r="H1405" s="796" t="s">
        <v>222</v>
      </c>
      <c r="I1405" s="798" t="s">
        <v>159</v>
      </c>
      <c r="J1405" s="796" t="s">
        <v>223</v>
      </c>
      <c r="K1405" s="798" t="s">
        <v>156</v>
      </c>
      <c r="L1405" s="796" t="s">
        <v>39</v>
      </c>
      <c r="M1405" s="798" t="s">
        <v>39</v>
      </c>
      <c r="N1405" s="794">
        <v>30.999999999999996</v>
      </c>
      <c r="O1405" s="794">
        <v>29.384000000000004</v>
      </c>
      <c r="P1405" s="794"/>
      <c r="Q1405" s="795">
        <v>216978.647</v>
      </c>
      <c r="R1405" s="796"/>
      <c r="S1405" s="797"/>
    </row>
    <row r="1406" spans="1:19" s="161" customFormat="1">
      <c r="A1406" s="280"/>
      <c r="B1406" s="781"/>
      <c r="C1406" s="775"/>
      <c r="D1406" s="792"/>
      <c r="E1406" s="793"/>
      <c r="F1406" s="792"/>
      <c r="G1406" s="793"/>
      <c r="H1406" s="792"/>
      <c r="I1406" s="793"/>
      <c r="J1406" s="792"/>
      <c r="K1406" s="793"/>
      <c r="L1406" s="792"/>
      <c r="M1406" s="793"/>
      <c r="N1406" s="794"/>
      <c r="O1406" s="794"/>
      <c r="P1406" s="794"/>
      <c r="Q1406" s="795"/>
      <c r="R1406" s="796" t="s">
        <v>641</v>
      </c>
      <c r="S1406" s="797">
        <v>62524444.840000004</v>
      </c>
    </row>
    <row r="1407" spans="1:19" s="161" customFormat="1">
      <c r="A1407" s="280"/>
      <c r="B1407" s="781"/>
      <c r="C1407" s="775"/>
      <c r="D1407" s="792"/>
      <c r="E1407" s="793"/>
      <c r="F1407" s="796" t="s">
        <v>1197</v>
      </c>
      <c r="G1407" s="798" t="s">
        <v>354</v>
      </c>
      <c r="H1407" s="796" t="s">
        <v>354</v>
      </c>
      <c r="I1407" s="798" t="s">
        <v>159</v>
      </c>
      <c r="J1407" s="796" t="s">
        <v>155</v>
      </c>
      <c r="K1407" s="798" t="s">
        <v>156</v>
      </c>
      <c r="L1407" s="796" t="s">
        <v>39</v>
      </c>
      <c r="M1407" s="798" t="s">
        <v>39</v>
      </c>
      <c r="N1407" s="794">
        <v>5.4199999999999982</v>
      </c>
      <c r="O1407" s="794">
        <v>5</v>
      </c>
      <c r="P1407" s="794"/>
      <c r="Q1407" s="795">
        <v>25681.696000000004</v>
      </c>
      <c r="R1407" s="796"/>
      <c r="S1407" s="797"/>
    </row>
    <row r="1408" spans="1:19" s="161" customFormat="1">
      <c r="A1408" s="280"/>
      <c r="B1408" s="781"/>
      <c r="C1408" s="775"/>
      <c r="D1408" s="792"/>
      <c r="E1408" s="793"/>
      <c r="F1408" s="796" t="s">
        <v>1198</v>
      </c>
      <c r="G1408" s="798" t="s">
        <v>354</v>
      </c>
      <c r="H1408" s="796" t="s">
        <v>354</v>
      </c>
      <c r="I1408" s="798" t="s">
        <v>159</v>
      </c>
      <c r="J1408" s="796" t="s">
        <v>155</v>
      </c>
      <c r="K1408" s="798" t="s">
        <v>156</v>
      </c>
      <c r="L1408" s="796" t="s">
        <v>39</v>
      </c>
      <c r="M1408" s="798" t="s">
        <v>39</v>
      </c>
      <c r="N1408" s="794">
        <v>2.52</v>
      </c>
      <c r="O1408" s="794">
        <v>2.1</v>
      </c>
      <c r="P1408" s="794"/>
      <c r="Q1408" s="795">
        <v>5.1770000000000005</v>
      </c>
      <c r="R1408" s="796"/>
      <c r="S1408" s="797"/>
    </row>
    <row r="1409" spans="1:19" s="161" customFormat="1">
      <c r="A1409" s="280"/>
      <c r="B1409" s="781"/>
      <c r="C1409" s="775"/>
      <c r="D1409" s="792"/>
      <c r="E1409" s="799" t="s">
        <v>1199</v>
      </c>
      <c r="F1409" s="800"/>
      <c r="G1409" s="800"/>
      <c r="H1409" s="800"/>
      <c r="I1409" s="800"/>
      <c r="J1409" s="800"/>
      <c r="K1409" s="800"/>
      <c r="L1409" s="800"/>
      <c r="M1409" s="800"/>
      <c r="N1409" s="801">
        <v>38.940000000000019</v>
      </c>
      <c r="O1409" s="801">
        <v>36.483999999999966</v>
      </c>
      <c r="P1409" s="801">
        <v>29.292000000000002</v>
      </c>
      <c r="Q1409" s="802">
        <v>242665.52</v>
      </c>
      <c r="R1409" s="800"/>
      <c r="S1409" s="803"/>
    </row>
    <row r="1410" spans="1:19" s="161" customFormat="1">
      <c r="A1410" s="280"/>
      <c r="B1410" s="781"/>
      <c r="C1410" s="785"/>
      <c r="D1410" s="796" t="s">
        <v>176</v>
      </c>
      <c r="E1410" s="792"/>
      <c r="F1410" s="792"/>
      <c r="G1410" s="792"/>
      <c r="H1410" s="792"/>
      <c r="I1410" s="792"/>
      <c r="J1410" s="792"/>
      <c r="K1410" s="792"/>
      <c r="L1410" s="792"/>
      <c r="M1410" s="792"/>
      <c r="N1410" s="794">
        <v>38.940000000000019</v>
      </c>
      <c r="O1410" s="794">
        <v>36.483999999999966</v>
      </c>
      <c r="P1410" s="794"/>
      <c r="Q1410" s="795">
        <v>242665.52</v>
      </c>
      <c r="R1410" s="792"/>
      <c r="S1410" s="797"/>
    </row>
    <row r="1411" spans="1:19" s="161" customFormat="1">
      <c r="A1411" s="280"/>
      <c r="B1411" s="781"/>
      <c r="C1411" s="786" t="s">
        <v>1200</v>
      </c>
      <c r="D1411" s="800"/>
      <c r="E1411" s="800"/>
      <c r="F1411" s="800"/>
      <c r="G1411" s="800"/>
      <c r="H1411" s="800"/>
      <c r="I1411" s="800"/>
      <c r="J1411" s="800"/>
      <c r="K1411" s="800"/>
      <c r="L1411" s="800"/>
      <c r="M1411" s="800"/>
      <c r="N1411" s="801">
        <v>38.940000000000019</v>
      </c>
      <c r="O1411" s="801">
        <v>36.483999999999966</v>
      </c>
      <c r="P1411" s="801"/>
      <c r="Q1411" s="802">
        <v>242665.52</v>
      </c>
      <c r="R1411" s="800"/>
      <c r="S1411" s="803"/>
    </row>
    <row r="1412" spans="1:19" s="161" customFormat="1">
      <c r="A1412" s="280"/>
      <c r="B1412" s="781"/>
      <c r="C1412" s="776" t="s">
        <v>1595</v>
      </c>
      <c r="D1412" s="796" t="s">
        <v>177</v>
      </c>
      <c r="E1412" s="798" t="s">
        <v>1790</v>
      </c>
      <c r="F1412" s="796" t="s">
        <v>192</v>
      </c>
      <c r="G1412" s="798" t="s">
        <v>179</v>
      </c>
      <c r="H1412" s="796" t="s">
        <v>179</v>
      </c>
      <c r="I1412" s="798" t="s">
        <v>159</v>
      </c>
      <c r="J1412" s="796" t="s">
        <v>155</v>
      </c>
      <c r="K1412" s="798" t="s">
        <v>156</v>
      </c>
      <c r="L1412" s="796" t="s">
        <v>961</v>
      </c>
      <c r="M1412" s="798" t="s">
        <v>1049</v>
      </c>
      <c r="N1412" s="794">
        <v>10</v>
      </c>
      <c r="O1412" s="794">
        <v>10</v>
      </c>
      <c r="P1412" s="794"/>
      <c r="Q1412" s="795">
        <v>0</v>
      </c>
      <c r="R1412" s="796"/>
      <c r="S1412" s="797"/>
    </row>
    <row r="1413" spans="1:19" s="161" customFormat="1">
      <c r="A1413" s="280"/>
      <c r="B1413" s="781"/>
      <c r="C1413" s="775"/>
      <c r="D1413" s="792"/>
      <c r="E1413" s="793"/>
      <c r="F1413" s="796" t="s">
        <v>193</v>
      </c>
      <c r="G1413" s="798" t="s">
        <v>179</v>
      </c>
      <c r="H1413" s="796" t="s">
        <v>179</v>
      </c>
      <c r="I1413" s="798" t="s">
        <v>159</v>
      </c>
      <c r="J1413" s="796" t="s">
        <v>155</v>
      </c>
      <c r="K1413" s="798" t="s">
        <v>156</v>
      </c>
      <c r="L1413" s="796" t="s">
        <v>961</v>
      </c>
      <c r="M1413" s="798" t="s">
        <v>1049</v>
      </c>
      <c r="N1413" s="794">
        <v>10</v>
      </c>
      <c r="O1413" s="794">
        <v>10</v>
      </c>
      <c r="P1413" s="794"/>
      <c r="Q1413" s="795">
        <v>0</v>
      </c>
      <c r="R1413" s="796"/>
      <c r="S1413" s="797"/>
    </row>
    <row r="1414" spans="1:19" s="161" customFormat="1">
      <c r="A1414" s="280"/>
      <c r="B1414" s="781"/>
      <c r="C1414" s="775"/>
      <c r="D1414" s="792"/>
      <c r="E1414" s="799" t="s">
        <v>1791</v>
      </c>
      <c r="F1414" s="800"/>
      <c r="G1414" s="800"/>
      <c r="H1414" s="800"/>
      <c r="I1414" s="800"/>
      <c r="J1414" s="800"/>
      <c r="K1414" s="800"/>
      <c r="L1414" s="800"/>
      <c r="M1414" s="800"/>
      <c r="N1414" s="801">
        <v>20</v>
      </c>
      <c r="O1414" s="801">
        <v>20</v>
      </c>
      <c r="P1414" s="801">
        <v>0</v>
      </c>
      <c r="Q1414" s="802">
        <v>0</v>
      </c>
      <c r="R1414" s="800"/>
      <c r="S1414" s="803"/>
    </row>
    <row r="1415" spans="1:19" s="161" customFormat="1">
      <c r="A1415" s="280"/>
      <c r="B1415" s="781"/>
      <c r="C1415" s="785"/>
      <c r="D1415" s="796" t="s">
        <v>189</v>
      </c>
      <c r="E1415" s="792"/>
      <c r="F1415" s="792"/>
      <c r="G1415" s="792"/>
      <c r="H1415" s="792"/>
      <c r="I1415" s="792"/>
      <c r="J1415" s="792"/>
      <c r="K1415" s="792"/>
      <c r="L1415" s="792"/>
      <c r="M1415" s="792"/>
      <c r="N1415" s="794">
        <v>20</v>
      </c>
      <c r="O1415" s="794">
        <v>20</v>
      </c>
      <c r="P1415" s="794"/>
      <c r="Q1415" s="795">
        <v>0</v>
      </c>
      <c r="R1415" s="792"/>
      <c r="S1415" s="797"/>
    </row>
    <row r="1416" spans="1:19" s="161" customFormat="1">
      <c r="A1416" s="280"/>
      <c r="B1416" s="781"/>
      <c r="C1416" s="786" t="s">
        <v>1599</v>
      </c>
      <c r="D1416" s="800"/>
      <c r="E1416" s="800"/>
      <c r="F1416" s="800"/>
      <c r="G1416" s="800"/>
      <c r="H1416" s="800"/>
      <c r="I1416" s="800"/>
      <c r="J1416" s="800"/>
      <c r="K1416" s="800"/>
      <c r="L1416" s="800"/>
      <c r="M1416" s="800"/>
      <c r="N1416" s="801">
        <v>20</v>
      </c>
      <c r="O1416" s="801">
        <v>20</v>
      </c>
      <c r="P1416" s="801"/>
      <c r="Q1416" s="802">
        <v>0</v>
      </c>
      <c r="R1416" s="800"/>
      <c r="S1416" s="803"/>
    </row>
    <row r="1417" spans="1:19" s="161" customFormat="1">
      <c r="A1417" s="280"/>
      <c r="B1417" s="781"/>
      <c r="C1417" s="776" t="s">
        <v>295</v>
      </c>
      <c r="D1417" s="796" t="s">
        <v>177</v>
      </c>
      <c r="E1417" s="798" t="s">
        <v>1201</v>
      </c>
      <c r="F1417" s="796" t="s">
        <v>225</v>
      </c>
      <c r="G1417" s="798" t="s">
        <v>179</v>
      </c>
      <c r="H1417" s="796" t="s">
        <v>179</v>
      </c>
      <c r="I1417" s="798" t="s">
        <v>159</v>
      </c>
      <c r="J1417" s="796" t="s">
        <v>223</v>
      </c>
      <c r="K1417" s="798" t="s">
        <v>156</v>
      </c>
      <c r="L1417" s="796" t="s">
        <v>1202</v>
      </c>
      <c r="M1417" s="798" t="s">
        <v>1202</v>
      </c>
      <c r="N1417" s="794">
        <v>19.799999999999997</v>
      </c>
      <c r="O1417" s="794">
        <v>21.434999999999992</v>
      </c>
      <c r="P1417" s="794"/>
      <c r="Q1417" s="795">
        <v>154680.81099999999</v>
      </c>
      <c r="R1417" s="796"/>
      <c r="S1417" s="797"/>
    </row>
    <row r="1418" spans="1:19" s="161" customFormat="1">
      <c r="A1418" s="280"/>
      <c r="B1418" s="781"/>
      <c r="C1418" s="775"/>
      <c r="D1418" s="792"/>
      <c r="E1418" s="793"/>
      <c r="F1418" s="796" t="s">
        <v>228</v>
      </c>
      <c r="G1418" s="798" t="s">
        <v>179</v>
      </c>
      <c r="H1418" s="796" t="s">
        <v>179</v>
      </c>
      <c r="I1418" s="798" t="s">
        <v>159</v>
      </c>
      <c r="J1418" s="796" t="s">
        <v>223</v>
      </c>
      <c r="K1418" s="798" t="s">
        <v>156</v>
      </c>
      <c r="L1418" s="796" t="s">
        <v>1202</v>
      </c>
      <c r="M1418" s="798" t="s">
        <v>1202</v>
      </c>
      <c r="N1418" s="794">
        <v>19.799999999999997</v>
      </c>
      <c r="O1418" s="794">
        <v>21.678999999999991</v>
      </c>
      <c r="P1418" s="794"/>
      <c r="Q1418" s="795">
        <v>133535.33300000001</v>
      </c>
      <c r="R1418" s="796"/>
      <c r="S1418" s="797"/>
    </row>
    <row r="1419" spans="1:19" s="161" customFormat="1">
      <c r="A1419" s="280"/>
      <c r="B1419" s="781"/>
      <c r="C1419" s="775"/>
      <c r="D1419" s="792"/>
      <c r="E1419" s="799" t="s">
        <v>1203</v>
      </c>
      <c r="F1419" s="800"/>
      <c r="G1419" s="800"/>
      <c r="H1419" s="800"/>
      <c r="I1419" s="800"/>
      <c r="J1419" s="800"/>
      <c r="K1419" s="800"/>
      <c r="L1419" s="800"/>
      <c r="M1419" s="800"/>
      <c r="N1419" s="801">
        <v>39.59999999999998</v>
      </c>
      <c r="O1419" s="801">
        <v>43.114000000000004</v>
      </c>
      <c r="P1419" s="801">
        <v>49.378</v>
      </c>
      <c r="Q1419" s="802">
        <v>288216.14399999997</v>
      </c>
      <c r="R1419" s="800"/>
      <c r="S1419" s="803"/>
    </row>
    <row r="1420" spans="1:19" s="161" customFormat="1">
      <c r="A1420" s="280"/>
      <c r="B1420" s="781"/>
      <c r="C1420" s="775"/>
      <c r="D1420" s="792"/>
      <c r="E1420" s="798" t="s">
        <v>1107</v>
      </c>
      <c r="F1420" s="796" t="s">
        <v>204</v>
      </c>
      <c r="G1420" s="798" t="s">
        <v>179</v>
      </c>
      <c r="H1420" s="796" t="s">
        <v>179</v>
      </c>
      <c r="I1420" s="798" t="s">
        <v>159</v>
      </c>
      <c r="J1420" s="796" t="s">
        <v>223</v>
      </c>
      <c r="K1420" s="798" t="s">
        <v>156</v>
      </c>
      <c r="L1420" s="796" t="s">
        <v>978</v>
      </c>
      <c r="M1420" s="798" t="s">
        <v>979</v>
      </c>
      <c r="N1420" s="794">
        <v>86.24</v>
      </c>
      <c r="O1420" s="794">
        <v>86.24</v>
      </c>
      <c r="P1420" s="794"/>
      <c r="Q1420" s="795">
        <v>273411.11</v>
      </c>
      <c r="R1420" s="796"/>
      <c r="S1420" s="797"/>
    </row>
    <row r="1421" spans="1:19" s="161" customFormat="1">
      <c r="A1421" s="280"/>
      <c r="B1421" s="781"/>
      <c r="C1421" s="775"/>
      <c r="D1421" s="792"/>
      <c r="E1421" s="793"/>
      <c r="F1421" s="796" t="s">
        <v>259</v>
      </c>
      <c r="G1421" s="798" t="s">
        <v>179</v>
      </c>
      <c r="H1421" s="796" t="s">
        <v>179</v>
      </c>
      <c r="I1421" s="798" t="s">
        <v>159</v>
      </c>
      <c r="J1421" s="796" t="s">
        <v>223</v>
      </c>
      <c r="K1421" s="798" t="s">
        <v>156</v>
      </c>
      <c r="L1421" s="796" t="s">
        <v>978</v>
      </c>
      <c r="M1421" s="798" t="s">
        <v>979</v>
      </c>
      <c r="N1421" s="794">
        <v>85.440000000000012</v>
      </c>
      <c r="O1421" s="794">
        <v>85.440000000000012</v>
      </c>
      <c r="P1421" s="794"/>
      <c r="Q1421" s="795">
        <v>525409.5959999999</v>
      </c>
      <c r="R1421" s="796"/>
      <c r="S1421" s="797"/>
    </row>
    <row r="1422" spans="1:19" s="161" customFormat="1">
      <c r="A1422" s="280"/>
      <c r="B1422" s="781"/>
      <c r="C1422" s="775"/>
      <c r="D1422" s="792"/>
      <c r="E1422" s="799" t="s">
        <v>1108</v>
      </c>
      <c r="F1422" s="800"/>
      <c r="G1422" s="800"/>
      <c r="H1422" s="800"/>
      <c r="I1422" s="800"/>
      <c r="J1422" s="800"/>
      <c r="K1422" s="800"/>
      <c r="L1422" s="800"/>
      <c r="M1422" s="800"/>
      <c r="N1422" s="801">
        <v>171.68000000000004</v>
      </c>
      <c r="O1422" s="801">
        <v>171.68000000000004</v>
      </c>
      <c r="P1422" s="801">
        <v>175.04</v>
      </c>
      <c r="Q1422" s="802">
        <v>798820.70600000001</v>
      </c>
      <c r="R1422" s="800"/>
      <c r="S1422" s="803"/>
    </row>
    <row r="1423" spans="1:19" s="161" customFormat="1">
      <c r="A1423" s="280"/>
      <c r="B1423" s="781"/>
      <c r="C1423" s="785"/>
      <c r="D1423" s="796" t="s">
        <v>189</v>
      </c>
      <c r="E1423" s="792"/>
      <c r="F1423" s="792"/>
      <c r="G1423" s="792"/>
      <c r="H1423" s="792"/>
      <c r="I1423" s="792"/>
      <c r="J1423" s="792"/>
      <c r="K1423" s="792"/>
      <c r="L1423" s="792"/>
      <c r="M1423" s="792"/>
      <c r="N1423" s="794">
        <v>211.28000000000003</v>
      </c>
      <c r="O1423" s="794">
        <v>214.79400000000007</v>
      </c>
      <c r="P1423" s="794"/>
      <c r="Q1423" s="795">
        <v>1087036.8499999999</v>
      </c>
      <c r="R1423" s="792"/>
      <c r="S1423" s="797"/>
    </row>
    <row r="1424" spans="1:19" s="161" customFormat="1">
      <c r="A1424" s="280"/>
      <c r="B1424" s="781"/>
      <c r="C1424" s="786" t="s">
        <v>296</v>
      </c>
      <c r="D1424" s="800"/>
      <c r="E1424" s="800"/>
      <c r="F1424" s="800"/>
      <c r="G1424" s="800"/>
      <c r="H1424" s="800"/>
      <c r="I1424" s="800"/>
      <c r="J1424" s="800"/>
      <c r="K1424" s="800"/>
      <c r="L1424" s="800"/>
      <c r="M1424" s="800"/>
      <c r="N1424" s="801">
        <v>211.28000000000003</v>
      </c>
      <c r="O1424" s="801">
        <v>214.79400000000007</v>
      </c>
      <c r="P1424" s="801"/>
      <c r="Q1424" s="802">
        <v>1087036.8499999999</v>
      </c>
      <c r="R1424" s="800"/>
      <c r="S1424" s="803"/>
    </row>
    <row r="1425" spans="1:19" s="161" customFormat="1">
      <c r="A1425" s="280"/>
      <c r="B1425" s="781"/>
      <c r="C1425" s="776" t="s">
        <v>1204</v>
      </c>
      <c r="D1425" s="796" t="s">
        <v>150</v>
      </c>
      <c r="E1425" s="798" t="s">
        <v>1205</v>
      </c>
      <c r="F1425" s="796"/>
      <c r="G1425" s="798" t="s">
        <v>153</v>
      </c>
      <c r="H1425" s="796" t="s">
        <v>153</v>
      </c>
      <c r="I1425" s="798" t="s">
        <v>159</v>
      </c>
      <c r="J1425" s="796" t="s">
        <v>155</v>
      </c>
      <c r="K1425" s="798" t="s">
        <v>156</v>
      </c>
      <c r="L1425" s="796" t="s">
        <v>39</v>
      </c>
      <c r="M1425" s="798" t="s">
        <v>39</v>
      </c>
      <c r="N1425" s="794">
        <v>2.9999999999999991</v>
      </c>
      <c r="O1425" s="794">
        <v>2.9</v>
      </c>
      <c r="P1425" s="794"/>
      <c r="Q1425" s="795">
        <v>53.860000000000007</v>
      </c>
      <c r="R1425" s="796"/>
      <c r="S1425" s="797"/>
    </row>
    <row r="1426" spans="1:19" s="161" customFormat="1">
      <c r="A1426" s="280"/>
      <c r="B1426" s="781"/>
      <c r="C1426" s="775"/>
      <c r="D1426" s="792"/>
      <c r="E1426" s="793"/>
      <c r="F1426" s="792"/>
      <c r="G1426" s="793"/>
      <c r="H1426" s="792"/>
      <c r="I1426" s="793"/>
      <c r="J1426" s="792"/>
      <c r="K1426" s="793"/>
      <c r="L1426" s="792"/>
      <c r="M1426" s="793"/>
      <c r="N1426" s="794"/>
      <c r="O1426" s="794"/>
      <c r="P1426" s="794"/>
      <c r="Q1426" s="795"/>
      <c r="R1426" s="796" t="s">
        <v>161</v>
      </c>
      <c r="S1426" s="797">
        <v>6945</v>
      </c>
    </row>
    <row r="1427" spans="1:19" s="161" customFormat="1">
      <c r="A1427" s="280"/>
      <c r="B1427" s="781"/>
      <c r="C1427" s="775"/>
      <c r="D1427" s="792"/>
      <c r="E1427" s="799" t="s">
        <v>1206</v>
      </c>
      <c r="F1427" s="800"/>
      <c r="G1427" s="800"/>
      <c r="H1427" s="800"/>
      <c r="I1427" s="800"/>
      <c r="J1427" s="800"/>
      <c r="K1427" s="800"/>
      <c r="L1427" s="800"/>
      <c r="M1427" s="800"/>
      <c r="N1427" s="801">
        <v>2.9999999999999991</v>
      </c>
      <c r="O1427" s="801">
        <v>2.9</v>
      </c>
      <c r="P1427" s="801">
        <v>2.9</v>
      </c>
      <c r="Q1427" s="802">
        <v>53.860000000000007</v>
      </c>
      <c r="R1427" s="800"/>
      <c r="S1427" s="803"/>
    </row>
    <row r="1428" spans="1:19" s="161" customFormat="1">
      <c r="A1428" s="280"/>
      <c r="B1428" s="781"/>
      <c r="C1428" s="785"/>
      <c r="D1428" s="796" t="s">
        <v>176</v>
      </c>
      <c r="E1428" s="792"/>
      <c r="F1428" s="792"/>
      <c r="G1428" s="792"/>
      <c r="H1428" s="792"/>
      <c r="I1428" s="792"/>
      <c r="J1428" s="792"/>
      <c r="K1428" s="792"/>
      <c r="L1428" s="792"/>
      <c r="M1428" s="792"/>
      <c r="N1428" s="794">
        <v>2.9999999999999991</v>
      </c>
      <c r="O1428" s="794">
        <v>2.9</v>
      </c>
      <c r="P1428" s="794"/>
      <c r="Q1428" s="795">
        <v>53.860000000000007</v>
      </c>
      <c r="R1428" s="792"/>
      <c r="S1428" s="797"/>
    </row>
    <row r="1429" spans="1:19" s="161" customFormat="1">
      <c r="A1429" s="280"/>
      <c r="B1429" s="781"/>
      <c r="C1429" s="786" t="s">
        <v>1207</v>
      </c>
      <c r="D1429" s="800"/>
      <c r="E1429" s="800"/>
      <c r="F1429" s="800"/>
      <c r="G1429" s="800"/>
      <c r="H1429" s="800"/>
      <c r="I1429" s="800"/>
      <c r="J1429" s="800"/>
      <c r="K1429" s="800"/>
      <c r="L1429" s="800"/>
      <c r="M1429" s="800"/>
      <c r="N1429" s="801">
        <v>2.9999999999999991</v>
      </c>
      <c r="O1429" s="801">
        <v>2.9</v>
      </c>
      <c r="P1429" s="801"/>
      <c r="Q1429" s="802">
        <v>53.860000000000007</v>
      </c>
      <c r="R1429" s="800"/>
      <c r="S1429" s="803"/>
    </row>
    <row r="1430" spans="1:19" s="161" customFormat="1">
      <c r="A1430" s="280"/>
      <c r="B1430" s="781"/>
      <c r="C1430" s="776" t="s">
        <v>1211</v>
      </c>
      <c r="D1430" s="796" t="s">
        <v>150</v>
      </c>
      <c r="E1430" s="798" t="s">
        <v>1212</v>
      </c>
      <c r="F1430" s="796" t="s">
        <v>204</v>
      </c>
      <c r="G1430" s="798" t="s">
        <v>222</v>
      </c>
      <c r="H1430" s="796" t="s">
        <v>357</v>
      </c>
      <c r="I1430" s="798" t="s">
        <v>159</v>
      </c>
      <c r="J1430" s="796" t="s">
        <v>223</v>
      </c>
      <c r="K1430" s="798" t="s">
        <v>156</v>
      </c>
      <c r="L1430" s="796" t="s">
        <v>1017</v>
      </c>
      <c r="M1430" s="798" t="s">
        <v>1018</v>
      </c>
      <c r="N1430" s="794">
        <v>300</v>
      </c>
      <c r="O1430" s="794">
        <v>300</v>
      </c>
      <c r="P1430" s="794"/>
      <c r="Q1430" s="795">
        <v>1741296.0970000003</v>
      </c>
      <c r="R1430" s="796"/>
      <c r="S1430" s="797"/>
    </row>
    <row r="1431" spans="1:19" s="161" customFormat="1">
      <c r="A1431" s="280"/>
      <c r="B1431" s="781"/>
      <c r="C1431" s="775"/>
      <c r="D1431" s="792"/>
      <c r="E1431" s="793"/>
      <c r="F1431" s="792"/>
      <c r="G1431" s="793"/>
      <c r="H1431" s="792"/>
      <c r="I1431" s="793"/>
      <c r="J1431" s="792"/>
      <c r="K1431" s="793"/>
      <c r="L1431" s="792"/>
      <c r="M1431" s="793"/>
      <c r="N1431" s="794"/>
      <c r="O1431" s="794"/>
      <c r="P1431" s="794"/>
      <c r="Q1431" s="795"/>
      <c r="R1431" s="796" t="s">
        <v>641</v>
      </c>
      <c r="S1431" s="797">
        <v>317202614.78999996</v>
      </c>
    </row>
    <row r="1432" spans="1:19" s="161" customFormat="1">
      <c r="A1432" s="280"/>
      <c r="B1432" s="781"/>
      <c r="C1432" s="775"/>
      <c r="D1432" s="792"/>
      <c r="E1432" s="793"/>
      <c r="F1432" s="792"/>
      <c r="G1432" s="793"/>
      <c r="H1432" s="796" t="s">
        <v>222</v>
      </c>
      <c r="I1432" s="798" t="s">
        <v>159</v>
      </c>
      <c r="J1432" s="796" t="s">
        <v>223</v>
      </c>
      <c r="K1432" s="798" t="s">
        <v>156</v>
      </c>
      <c r="L1432" s="796" t="s">
        <v>1017</v>
      </c>
      <c r="M1432" s="798" t="s">
        <v>1018</v>
      </c>
      <c r="N1432" s="794">
        <v>0</v>
      </c>
      <c r="O1432" s="794">
        <v>0</v>
      </c>
      <c r="P1432" s="794"/>
      <c r="Q1432" s="795">
        <v>50404.784</v>
      </c>
      <c r="R1432" s="796"/>
      <c r="S1432" s="797"/>
    </row>
    <row r="1433" spans="1:19" s="161" customFormat="1">
      <c r="A1433" s="280"/>
      <c r="B1433" s="781"/>
      <c r="C1433" s="775"/>
      <c r="D1433" s="792"/>
      <c r="E1433" s="793"/>
      <c r="F1433" s="792"/>
      <c r="G1433" s="793"/>
      <c r="H1433" s="792"/>
      <c r="I1433" s="793"/>
      <c r="J1433" s="792"/>
      <c r="K1433" s="793"/>
      <c r="L1433" s="792"/>
      <c r="M1433" s="793"/>
      <c r="N1433" s="794"/>
      <c r="O1433" s="794"/>
      <c r="P1433" s="794"/>
      <c r="Q1433" s="795"/>
      <c r="R1433" s="796" t="s">
        <v>641</v>
      </c>
      <c r="S1433" s="797">
        <v>15899817</v>
      </c>
    </row>
    <row r="1434" spans="1:19" s="161" customFormat="1">
      <c r="A1434" s="280"/>
      <c r="B1434" s="781"/>
      <c r="C1434" s="775"/>
      <c r="D1434" s="792"/>
      <c r="E1434" s="799" t="s">
        <v>1213</v>
      </c>
      <c r="F1434" s="800"/>
      <c r="G1434" s="800"/>
      <c r="H1434" s="800"/>
      <c r="I1434" s="800"/>
      <c r="J1434" s="800"/>
      <c r="K1434" s="800"/>
      <c r="L1434" s="800"/>
      <c r="M1434" s="800"/>
      <c r="N1434" s="801">
        <v>300</v>
      </c>
      <c r="O1434" s="801">
        <v>300</v>
      </c>
      <c r="P1434" s="801">
        <v>305.11099999999999</v>
      </c>
      <c r="Q1434" s="802">
        <v>1791700.8810000003</v>
      </c>
      <c r="R1434" s="800"/>
      <c r="S1434" s="803"/>
    </row>
    <row r="1435" spans="1:19" s="161" customFormat="1">
      <c r="A1435" s="280"/>
      <c r="B1435" s="781"/>
      <c r="C1435" s="785"/>
      <c r="D1435" s="796" t="s">
        <v>176</v>
      </c>
      <c r="E1435" s="792"/>
      <c r="F1435" s="792"/>
      <c r="G1435" s="792"/>
      <c r="H1435" s="792"/>
      <c r="I1435" s="792"/>
      <c r="J1435" s="792"/>
      <c r="K1435" s="792"/>
      <c r="L1435" s="792"/>
      <c r="M1435" s="792"/>
      <c r="N1435" s="794">
        <v>300</v>
      </c>
      <c r="O1435" s="794">
        <v>300</v>
      </c>
      <c r="P1435" s="794"/>
      <c r="Q1435" s="795">
        <v>1791700.8810000003</v>
      </c>
      <c r="R1435" s="792"/>
      <c r="S1435" s="797"/>
    </row>
    <row r="1436" spans="1:19" s="161" customFormat="1">
      <c r="A1436" s="280"/>
      <c r="B1436" s="781"/>
      <c r="C1436" s="786" t="s">
        <v>1214</v>
      </c>
      <c r="D1436" s="800"/>
      <c r="E1436" s="800"/>
      <c r="F1436" s="800"/>
      <c r="G1436" s="800"/>
      <c r="H1436" s="800"/>
      <c r="I1436" s="800"/>
      <c r="J1436" s="800"/>
      <c r="K1436" s="800"/>
      <c r="L1436" s="800"/>
      <c r="M1436" s="800"/>
      <c r="N1436" s="801">
        <v>300</v>
      </c>
      <c r="O1436" s="801">
        <v>300</v>
      </c>
      <c r="P1436" s="801"/>
      <c r="Q1436" s="802">
        <v>1791700.8810000003</v>
      </c>
      <c r="R1436" s="800"/>
      <c r="S1436" s="803"/>
    </row>
    <row r="1437" spans="1:19" s="161" customFormat="1">
      <c r="A1437" s="280"/>
      <c r="B1437" s="781"/>
      <c r="C1437" s="776" t="s">
        <v>833</v>
      </c>
      <c r="D1437" s="796" t="s">
        <v>150</v>
      </c>
      <c r="E1437" s="798" t="s">
        <v>1215</v>
      </c>
      <c r="F1437" s="796"/>
      <c r="G1437" s="798" t="s">
        <v>222</v>
      </c>
      <c r="H1437" s="796" t="s">
        <v>222</v>
      </c>
      <c r="I1437" s="798" t="s">
        <v>159</v>
      </c>
      <c r="J1437" s="796" t="s">
        <v>155</v>
      </c>
      <c r="K1437" s="798" t="s">
        <v>156</v>
      </c>
      <c r="L1437" s="796" t="s">
        <v>12</v>
      </c>
      <c r="M1437" s="798" t="s">
        <v>1216</v>
      </c>
      <c r="N1437" s="794">
        <v>41.75</v>
      </c>
      <c r="O1437" s="794">
        <v>37.5</v>
      </c>
      <c r="P1437" s="794"/>
      <c r="Q1437" s="795">
        <v>38649.050000000003</v>
      </c>
      <c r="R1437" s="796"/>
      <c r="S1437" s="797"/>
    </row>
    <row r="1438" spans="1:19" s="161" customFormat="1">
      <c r="A1438" s="280"/>
      <c r="B1438" s="781"/>
      <c r="C1438" s="775"/>
      <c r="D1438" s="792"/>
      <c r="E1438" s="793"/>
      <c r="F1438" s="792"/>
      <c r="G1438" s="793"/>
      <c r="H1438" s="792"/>
      <c r="I1438" s="793"/>
      <c r="J1438" s="792"/>
      <c r="K1438" s="793"/>
      <c r="L1438" s="792"/>
      <c r="M1438" s="793"/>
      <c r="N1438" s="794"/>
      <c r="O1438" s="794"/>
      <c r="P1438" s="794"/>
      <c r="Q1438" s="795"/>
      <c r="R1438" s="796" t="s">
        <v>641</v>
      </c>
      <c r="S1438" s="797">
        <v>9077284</v>
      </c>
    </row>
    <row r="1439" spans="1:19" s="161" customFormat="1">
      <c r="A1439" s="280"/>
      <c r="B1439" s="781"/>
      <c r="C1439" s="775"/>
      <c r="D1439" s="792"/>
      <c r="E1439" s="793"/>
      <c r="F1439" s="792"/>
      <c r="G1439" s="793"/>
      <c r="H1439" s="792"/>
      <c r="I1439" s="793"/>
      <c r="J1439" s="792"/>
      <c r="K1439" s="793"/>
      <c r="L1439" s="792"/>
      <c r="M1439" s="793"/>
      <c r="N1439" s="794"/>
      <c r="O1439" s="794"/>
      <c r="P1439" s="794"/>
      <c r="Q1439" s="795"/>
      <c r="R1439" s="796" t="s">
        <v>161</v>
      </c>
      <c r="S1439" s="797">
        <v>324534</v>
      </c>
    </row>
    <row r="1440" spans="1:19" s="161" customFormat="1">
      <c r="A1440" s="280"/>
      <c r="B1440" s="781"/>
      <c r="C1440" s="775"/>
      <c r="D1440" s="792"/>
      <c r="E1440" s="799" t="s">
        <v>1217</v>
      </c>
      <c r="F1440" s="800"/>
      <c r="G1440" s="800"/>
      <c r="H1440" s="800"/>
      <c r="I1440" s="800"/>
      <c r="J1440" s="800"/>
      <c r="K1440" s="800"/>
      <c r="L1440" s="800"/>
      <c r="M1440" s="800"/>
      <c r="N1440" s="801">
        <v>41.75</v>
      </c>
      <c r="O1440" s="801">
        <v>37.5</v>
      </c>
      <c r="P1440" s="801">
        <v>42</v>
      </c>
      <c r="Q1440" s="802">
        <v>38649.050000000003</v>
      </c>
      <c r="R1440" s="800"/>
      <c r="S1440" s="803"/>
    </row>
    <row r="1441" spans="1:19" s="161" customFormat="1">
      <c r="A1441" s="280"/>
      <c r="B1441" s="781"/>
      <c r="C1441" s="775"/>
      <c r="D1441" s="792"/>
      <c r="E1441" s="798" t="s">
        <v>1792</v>
      </c>
      <c r="F1441" s="796"/>
      <c r="G1441" s="798" t="s">
        <v>153</v>
      </c>
      <c r="H1441" s="796" t="s">
        <v>153</v>
      </c>
      <c r="I1441" s="798" t="s">
        <v>154</v>
      </c>
      <c r="J1441" s="796" t="s">
        <v>155</v>
      </c>
      <c r="K1441" s="798" t="s">
        <v>156</v>
      </c>
      <c r="L1441" s="796" t="s">
        <v>12</v>
      </c>
      <c r="M1441" s="798" t="s">
        <v>1216</v>
      </c>
      <c r="N1441" s="794">
        <v>0.79999999999999993</v>
      </c>
      <c r="O1441" s="794">
        <v>0.75</v>
      </c>
      <c r="P1441" s="794"/>
      <c r="Q1441" s="795">
        <v>0</v>
      </c>
      <c r="R1441" s="796"/>
      <c r="S1441" s="797"/>
    </row>
    <row r="1442" spans="1:19" s="161" customFormat="1">
      <c r="A1442" s="280"/>
      <c r="B1442" s="781"/>
      <c r="C1442" s="775"/>
      <c r="D1442" s="792"/>
      <c r="E1442" s="793"/>
      <c r="F1442" s="792"/>
      <c r="G1442" s="793"/>
      <c r="H1442" s="792"/>
      <c r="I1442" s="793"/>
      <c r="J1442" s="792"/>
      <c r="K1442" s="793"/>
      <c r="L1442" s="792"/>
      <c r="M1442" s="793"/>
      <c r="N1442" s="794"/>
      <c r="O1442" s="794"/>
      <c r="P1442" s="794"/>
      <c r="Q1442" s="795"/>
      <c r="R1442" s="796" t="s">
        <v>161</v>
      </c>
      <c r="S1442" s="797">
        <v>48</v>
      </c>
    </row>
    <row r="1443" spans="1:19" s="161" customFormat="1">
      <c r="A1443" s="280"/>
      <c r="B1443" s="781"/>
      <c r="C1443" s="775"/>
      <c r="D1443" s="792"/>
      <c r="E1443" s="799" t="s">
        <v>1793</v>
      </c>
      <c r="F1443" s="800"/>
      <c r="G1443" s="800"/>
      <c r="H1443" s="800"/>
      <c r="I1443" s="800"/>
      <c r="J1443" s="800"/>
      <c r="K1443" s="800"/>
      <c r="L1443" s="800"/>
      <c r="M1443" s="800"/>
      <c r="N1443" s="801">
        <v>0.79999999999999993</v>
      </c>
      <c r="O1443" s="801">
        <v>0.75</v>
      </c>
      <c r="P1443" s="801">
        <v>0</v>
      </c>
      <c r="Q1443" s="802">
        <v>0</v>
      </c>
      <c r="R1443" s="800"/>
      <c r="S1443" s="803"/>
    </row>
    <row r="1444" spans="1:19" s="161" customFormat="1">
      <c r="A1444" s="280"/>
      <c r="B1444" s="781"/>
      <c r="C1444" s="775"/>
      <c r="D1444" s="792"/>
      <c r="E1444" s="798" t="s">
        <v>1794</v>
      </c>
      <c r="F1444" s="796"/>
      <c r="G1444" s="798" t="s">
        <v>153</v>
      </c>
      <c r="H1444" s="796" t="s">
        <v>153</v>
      </c>
      <c r="I1444" s="798" t="s">
        <v>154</v>
      </c>
      <c r="J1444" s="796" t="s">
        <v>155</v>
      </c>
      <c r="K1444" s="798" t="s">
        <v>160</v>
      </c>
      <c r="L1444" s="796" t="s">
        <v>12</v>
      </c>
      <c r="M1444" s="798" t="s">
        <v>1216</v>
      </c>
      <c r="N1444" s="794">
        <v>0.79999999999999993</v>
      </c>
      <c r="O1444" s="794">
        <v>0.75</v>
      </c>
      <c r="P1444" s="794"/>
      <c r="Q1444" s="795">
        <v>0</v>
      </c>
      <c r="R1444" s="796"/>
      <c r="S1444" s="797"/>
    </row>
    <row r="1445" spans="1:19" s="161" customFormat="1">
      <c r="A1445" s="280"/>
      <c r="B1445" s="781"/>
      <c r="C1445" s="775"/>
      <c r="D1445" s="792"/>
      <c r="E1445" s="793"/>
      <c r="F1445" s="792"/>
      <c r="G1445" s="793"/>
      <c r="H1445" s="792"/>
      <c r="I1445" s="793"/>
      <c r="J1445" s="792"/>
      <c r="K1445" s="793"/>
      <c r="L1445" s="792"/>
      <c r="M1445" s="793"/>
      <c r="N1445" s="794"/>
      <c r="O1445" s="794"/>
      <c r="P1445" s="794"/>
      <c r="Q1445" s="795"/>
      <c r="R1445" s="796" t="s">
        <v>161</v>
      </c>
      <c r="S1445" s="797">
        <v>25</v>
      </c>
    </row>
    <row r="1446" spans="1:19" s="161" customFormat="1">
      <c r="A1446" s="280"/>
      <c r="B1446" s="781"/>
      <c r="C1446" s="775"/>
      <c r="D1446" s="792"/>
      <c r="E1446" s="799" t="s">
        <v>1795</v>
      </c>
      <c r="F1446" s="800"/>
      <c r="G1446" s="800"/>
      <c r="H1446" s="800"/>
      <c r="I1446" s="800"/>
      <c r="J1446" s="800"/>
      <c r="K1446" s="800"/>
      <c r="L1446" s="800"/>
      <c r="M1446" s="800"/>
      <c r="N1446" s="801">
        <v>0.79999999999999993</v>
      </c>
      <c r="O1446" s="801">
        <v>0.75</v>
      </c>
      <c r="P1446" s="801">
        <v>0</v>
      </c>
      <c r="Q1446" s="802">
        <v>0</v>
      </c>
      <c r="R1446" s="800"/>
      <c r="S1446" s="803"/>
    </row>
    <row r="1447" spans="1:19" s="161" customFormat="1">
      <c r="A1447" s="280"/>
      <c r="B1447" s="781"/>
      <c r="C1447" s="785"/>
      <c r="D1447" s="796" t="s">
        <v>176</v>
      </c>
      <c r="E1447" s="792"/>
      <c r="F1447" s="792"/>
      <c r="G1447" s="792"/>
      <c r="H1447" s="792"/>
      <c r="I1447" s="792"/>
      <c r="J1447" s="792"/>
      <c r="K1447" s="792"/>
      <c r="L1447" s="792"/>
      <c r="M1447" s="792"/>
      <c r="N1447" s="794">
        <v>43.35000000000008</v>
      </c>
      <c r="O1447" s="794">
        <v>39</v>
      </c>
      <c r="P1447" s="794"/>
      <c r="Q1447" s="795">
        <v>38649.050000000003</v>
      </c>
      <c r="R1447" s="792"/>
      <c r="S1447" s="797"/>
    </row>
    <row r="1448" spans="1:19" s="161" customFormat="1">
      <c r="A1448" s="280"/>
      <c r="B1448" s="781"/>
      <c r="C1448" s="786" t="s">
        <v>837</v>
      </c>
      <c r="D1448" s="800"/>
      <c r="E1448" s="800"/>
      <c r="F1448" s="800"/>
      <c r="G1448" s="800"/>
      <c r="H1448" s="800"/>
      <c r="I1448" s="800"/>
      <c r="J1448" s="800"/>
      <c r="K1448" s="800"/>
      <c r="L1448" s="800"/>
      <c r="M1448" s="800"/>
      <c r="N1448" s="801">
        <v>43.35000000000008</v>
      </c>
      <c r="O1448" s="801">
        <v>39</v>
      </c>
      <c r="P1448" s="801"/>
      <c r="Q1448" s="802">
        <v>38649.050000000003</v>
      </c>
      <c r="R1448" s="800"/>
      <c r="S1448" s="803"/>
    </row>
    <row r="1449" spans="1:19" s="161" customFormat="1">
      <c r="A1449" s="280"/>
      <c r="B1449" s="781"/>
      <c r="C1449" s="776" t="s">
        <v>1224</v>
      </c>
      <c r="D1449" s="796" t="s">
        <v>150</v>
      </c>
      <c r="E1449" s="798" t="s">
        <v>1225</v>
      </c>
      <c r="F1449" s="796"/>
      <c r="G1449" s="798" t="s">
        <v>153</v>
      </c>
      <c r="H1449" s="796" t="s">
        <v>153</v>
      </c>
      <c r="I1449" s="798" t="s">
        <v>159</v>
      </c>
      <c r="J1449" s="796" t="s">
        <v>155</v>
      </c>
      <c r="K1449" s="798" t="s">
        <v>156</v>
      </c>
      <c r="L1449" s="796" t="s">
        <v>12</v>
      </c>
      <c r="M1449" s="798" t="s">
        <v>1037</v>
      </c>
      <c r="N1449" s="794">
        <v>0</v>
      </c>
      <c r="O1449" s="794">
        <v>0</v>
      </c>
      <c r="P1449" s="794"/>
      <c r="Q1449" s="795">
        <v>0</v>
      </c>
      <c r="R1449" s="796"/>
      <c r="S1449" s="797"/>
    </row>
    <row r="1450" spans="1:19" s="161" customFormat="1">
      <c r="A1450" s="280"/>
      <c r="B1450" s="781"/>
      <c r="C1450" s="775"/>
      <c r="D1450" s="792"/>
      <c r="E1450" s="793"/>
      <c r="F1450" s="792"/>
      <c r="G1450" s="793"/>
      <c r="H1450" s="792"/>
      <c r="I1450" s="793"/>
      <c r="J1450" s="792"/>
      <c r="K1450" s="793"/>
      <c r="L1450" s="792"/>
      <c r="M1450" s="793"/>
      <c r="N1450" s="794"/>
      <c r="O1450" s="794"/>
      <c r="P1450" s="794"/>
      <c r="Q1450" s="795"/>
      <c r="R1450" s="796" t="s">
        <v>161</v>
      </c>
      <c r="S1450" s="797">
        <v>0</v>
      </c>
    </row>
    <row r="1451" spans="1:19" s="161" customFormat="1">
      <c r="A1451" s="280"/>
      <c r="B1451" s="781"/>
      <c r="C1451" s="775"/>
      <c r="D1451" s="792"/>
      <c r="E1451" s="799" t="s">
        <v>1226</v>
      </c>
      <c r="F1451" s="800"/>
      <c r="G1451" s="800"/>
      <c r="H1451" s="800"/>
      <c r="I1451" s="800"/>
      <c r="J1451" s="800"/>
      <c r="K1451" s="800"/>
      <c r="L1451" s="800"/>
      <c r="M1451" s="800"/>
      <c r="N1451" s="801">
        <v>0</v>
      </c>
      <c r="O1451" s="801">
        <v>0</v>
      </c>
      <c r="P1451" s="801">
        <v>0</v>
      </c>
      <c r="Q1451" s="802">
        <v>0</v>
      </c>
      <c r="R1451" s="800"/>
      <c r="S1451" s="803"/>
    </row>
    <row r="1452" spans="1:19" s="161" customFormat="1">
      <c r="A1452" s="280"/>
      <c r="B1452" s="781"/>
      <c r="C1452" s="775"/>
      <c r="D1452" s="792"/>
      <c r="E1452" s="798" t="s">
        <v>1227</v>
      </c>
      <c r="F1452" s="796"/>
      <c r="G1452" s="798" t="s">
        <v>354</v>
      </c>
      <c r="H1452" s="796" t="s">
        <v>354</v>
      </c>
      <c r="I1452" s="798" t="s">
        <v>159</v>
      </c>
      <c r="J1452" s="796" t="s">
        <v>155</v>
      </c>
      <c r="K1452" s="798" t="s">
        <v>156</v>
      </c>
      <c r="L1452" s="796" t="s">
        <v>12</v>
      </c>
      <c r="M1452" s="798" t="s">
        <v>1037</v>
      </c>
      <c r="N1452" s="794">
        <v>0</v>
      </c>
      <c r="O1452" s="794">
        <v>0</v>
      </c>
      <c r="P1452" s="794"/>
      <c r="Q1452" s="795">
        <v>2135.701</v>
      </c>
      <c r="R1452" s="796"/>
      <c r="S1452" s="797"/>
    </row>
    <row r="1453" spans="1:19" s="161" customFormat="1">
      <c r="A1453" s="280"/>
      <c r="B1453" s="781"/>
      <c r="C1453" s="775"/>
      <c r="D1453" s="792"/>
      <c r="E1453" s="799" t="s">
        <v>1228</v>
      </c>
      <c r="F1453" s="800"/>
      <c r="G1453" s="800"/>
      <c r="H1453" s="800"/>
      <c r="I1453" s="800"/>
      <c r="J1453" s="800"/>
      <c r="K1453" s="800"/>
      <c r="L1453" s="800"/>
      <c r="M1453" s="800"/>
      <c r="N1453" s="801">
        <v>0</v>
      </c>
      <c r="O1453" s="801">
        <v>0</v>
      </c>
      <c r="P1453" s="801">
        <v>2.5</v>
      </c>
      <c r="Q1453" s="802">
        <v>2135.701</v>
      </c>
      <c r="R1453" s="800"/>
      <c r="S1453" s="803"/>
    </row>
    <row r="1454" spans="1:19" s="161" customFormat="1">
      <c r="A1454" s="280"/>
      <c r="B1454" s="781"/>
      <c r="C1454" s="775"/>
      <c r="D1454" s="792"/>
      <c r="E1454" s="798" t="s">
        <v>1229</v>
      </c>
      <c r="F1454" s="796"/>
      <c r="G1454" s="798" t="s">
        <v>153</v>
      </c>
      <c r="H1454" s="796" t="s">
        <v>153</v>
      </c>
      <c r="I1454" s="798" t="s">
        <v>159</v>
      </c>
      <c r="J1454" s="796" t="s">
        <v>155</v>
      </c>
      <c r="K1454" s="798" t="s">
        <v>156</v>
      </c>
      <c r="L1454" s="796" t="s">
        <v>12</v>
      </c>
      <c r="M1454" s="798" t="s">
        <v>1037</v>
      </c>
      <c r="N1454" s="794">
        <v>0</v>
      </c>
      <c r="O1454" s="794">
        <v>0</v>
      </c>
      <c r="P1454" s="794"/>
      <c r="Q1454" s="795">
        <v>0</v>
      </c>
      <c r="R1454" s="796"/>
      <c r="S1454" s="797"/>
    </row>
    <row r="1455" spans="1:19" s="161" customFormat="1">
      <c r="A1455" s="280"/>
      <c r="B1455" s="781"/>
      <c r="C1455" s="775"/>
      <c r="D1455" s="792"/>
      <c r="E1455" s="793"/>
      <c r="F1455" s="792"/>
      <c r="G1455" s="793"/>
      <c r="H1455" s="792"/>
      <c r="I1455" s="793"/>
      <c r="J1455" s="792"/>
      <c r="K1455" s="793"/>
      <c r="L1455" s="792"/>
      <c r="M1455" s="793"/>
      <c r="N1455" s="794"/>
      <c r="O1455" s="794"/>
      <c r="P1455" s="794"/>
      <c r="Q1455" s="795"/>
      <c r="R1455" s="796" t="s">
        <v>161</v>
      </c>
      <c r="S1455" s="797">
        <v>10</v>
      </c>
    </row>
    <row r="1456" spans="1:19" s="161" customFormat="1">
      <c r="A1456" s="280"/>
      <c r="B1456" s="781"/>
      <c r="C1456" s="775"/>
      <c r="D1456" s="792"/>
      <c r="E1456" s="799" t="s">
        <v>1230</v>
      </c>
      <c r="F1456" s="800"/>
      <c r="G1456" s="800"/>
      <c r="H1456" s="800"/>
      <c r="I1456" s="800"/>
      <c r="J1456" s="800"/>
      <c r="K1456" s="800"/>
      <c r="L1456" s="800"/>
      <c r="M1456" s="800"/>
      <c r="N1456" s="801">
        <v>0</v>
      </c>
      <c r="O1456" s="801">
        <v>0</v>
      </c>
      <c r="P1456" s="801">
        <v>0</v>
      </c>
      <c r="Q1456" s="802">
        <v>0</v>
      </c>
      <c r="R1456" s="800"/>
      <c r="S1456" s="803"/>
    </row>
    <row r="1457" spans="1:19" s="161" customFormat="1">
      <c r="A1457" s="280"/>
      <c r="B1457" s="781"/>
      <c r="C1457" s="775"/>
      <c r="D1457" s="792"/>
      <c r="E1457" s="798" t="s">
        <v>1231</v>
      </c>
      <c r="F1457" s="796"/>
      <c r="G1457" s="798" t="s">
        <v>153</v>
      </c>
      <c r="H1457" s="796" t="s">
        <v>153</v>
      </c>
      <c r="I1457" s="798" t="s">
        <v>159</v>
      </c>
      <c r="J1457" s="796" t="s">
        <v>155</v>
      </c>
      <c r="K1457" s="798" t="s">
        <v>156</v>
      </c>
      <c r="L1457" s="796" t="s">
        <v>12</v>
      </c>
      <c r="M1457" s="798" t="s">
        <v>1037</v>
      </c>
      <c r="N1457" s="794">
        <v>0</v>
      </c>
      <c r="O1457" s="794">
        <v>0</v>
      </c>
      <c r="P1457" s="794"/>
      <c r="Q1457" s="795">
        <v>10.239000000000001</v>
      </c>
      <c r="R1457" s="796"/>
      <c r="S1457" s="797"/>
    </row>
    <row r="1458" spans="1:19" s="161" customFormat="1">
      <c r="A1458" s="280"/>
      <c r="B1458" s="781"/>
      <c r="C1458" s="775"/>
      <c r="D1458" s="792"/>
      <c r="E1458" s="793"/>
      <c r="F1458" s="792"/>
      <c r="G1458" s="793"/>
      <c r="H1458" s="792"/>
      <c r="I1458" s="793"/>
      <c r="J1458" s="792"/>
      <c r="K1458" s="793"/>
      <c r="L1458" s="792"/>
      <c r="M1458" s="793"/>
      <c r="N1458" s="794"/>
      <c r="O1458" s="794"/>
      <c r="P1458" s="794"/>
      <c r="Q1458" s="795"/>
      <c r="R1458" s="796" t="s">
        <v>161</v>
      </c>
      <c r="S1458" s="797">
        <v>765</v>
      </c>
    </row>
    <row r="1459" spans="1:19" s="161" customFormat="1">
      <c r="A1459" s="280"/>
      <c r="B1459" s="781"/>
      <c r="C1459" s="775"/>
      <c r="D1459" s="792"/>
      <c r="E1459" s="799" t="s">
        <v>1232</v>
      </c>
      <c r="F1459" s="800"/>
      <c r="G1459" s="800"/>
      <c r="H1459" s="800"/>
      <c r="I1459" s="800"/>
      <c r="J1459" s="800"/>
      <c r="K1459" s="800"/>
      <c r="L1459" s="800"/>
      <c r="M1459" s="800"/>
      <c r="N1459" s="801">
        <v>0</v>
      </c>
      <c r="O1459" s="801">
        <v>0</v>
      </c>
      <c r="P1459" s="801">
        <v>1.6</v>
      </c>
      <c r="Q1459" s="802">
        <v>10.239000000000001</v>
      </c>
      <c r="R1459" s="800"/>
      <c r="S1459" s="803"/>
    </row>
    <row r="1460" spans="1:19" s="161" customFormat="1">
      <c r="A1460" s="280"/>
      <c r="B1460" s="781"/>
      <c r="C1460" s="775"/>
      <c r="D1460" s="792"/>
      <c r="E1460" s="798" t="s">
        <v>1233</v>
      </c>
      <c r="F1460" s="796"/>
      <c r="G1460" s="798" t="s">
        <v>354</v>
      </c>
      <c r="H1460" s="796" t="s">
        <v>354</v>
      </c>
      <c r="I1460" s="798" t="s">
        <v>159</v>
      </c>
      <c r="J1460" s="796" t="s">
        <v>155</v>
      </c>
      <c r="K1460" s="798" t="s">
        <v>156</v>
      </c>
      <c r="L1460" s="796" t="s">
        <v>12</v>
      </c>
      <c r="M1460" s="798" t="s">
        <v>1037</v>
      </c>
      <c r="N1460" s="794">
        <v>0</v>
      </c>
      <c r="O1460" s="794">
        <v>0</v>
      </c>
      <c r="P1460" s="794"/>
      <c r="Q1460" s="795">
        <v>0</v>
      </c>
      <c r="R1460" s="796"/>
      <c r="S1460" s="797"/>
    </row>
    <row r="1461" spans="1:19" s="161" customFormat="1">
      <c r="A1461" s="280"/>
      <c r="B1461" s="781"/>
      <c r="C1461" s="775"/>
      <c r="D1461" s="792"/>
      <c r="E1461" s="799" t="s">
        <v>1234</v>
      </c>
      <c r="F1461" s="800"/>
      <c r="G1461" s="800"/>
      <c r="H1461" s="800"/>
      <c r="I1461" s="800"/>
      <c r="J1461" s="800"/>
      <c r="K1461" s="800"/>
      <c r="L1461" s="800"/>
      <c r="M1461" s="800"/>
      <c r="N1461" s="801">
        <v>0</v>
      </c>
      <c r="O1461" s="801">
        <v>0</v>
      </c>
      <c r="P1461" s="801">
        <v>3.5</v>
      </c>
      <c r="Q1461" s="802">
        <v>0</v>
      </c>
      <c r="R1461" s="800"/>
      <c r="S1461" s="803"/>
    </row>
    <row r="1462" spans="1:19" s="161" customFormat="1">
      <c r="A1462" s="280"/>
      <c r="B1462" s="781"/>
      <c r="C1462" s="775"/>
      <c r="D1462" s="792"/>
      <c r="E1462" s="798" t="s">
        <v>1235</v>
      </c>
      <c r="F1462" s="796"/>
      <c r="G1462" s="798" t="s">
        <v>153</v>
      </c>
      <c r="H1462" s="796" t="s">
        <v>153</v>
      </c>
      <c r="I1462" s="798" t="s">
        <v>159</v>
      </c>
      <c r="J1462" s="796" t="s">
        <v>155</v>
      </c>
      <c r="K1462" s="798" t="s">
        <v>160</v>
      </c>
      <c r="L1462" s="796" t="s">
        <v>12</v>
      </c>
      <c r="M1462" s="798" t="s">
        <v>1037</v>
      </c>
      <c r="N1462" s="794">
        <v>0</v>
      </c>
      <c r="O1462" s="794">
        <v>0</v>
      </c>
      <c r="P1462" s="794"/>
      <c r="Q1462" s="795">
        <v>10.141</v>
      </c>
      <c r="R1462" s="796"/>
      <c r="S1462" s="797"/>
    </row>
    <row r="1463" spans="1:19" s="161" customFormat="1">
      <c r="A1463" s="280"/>
      <c r="B1463" s="781"/>
      <c r="C1463" s="775"/>
      <c r="D1463" s="792"/>
      <c r="E1463" s="793"/>
      <c r="F1463" s="792"/>
      <c r="G1463" s="793"/>
      <c r="H1463" s="792"/>
      <c r="I1463" s="793"/>
      <c r="J1463" s="792"/>
      <c r="K1463" s="793"/>
      <c r="L1463" s="792"/>
      <c r="M1463" s="793"/>
      <c r="N1463" s="794"/>
      <c r="O1463" s="794"/>
      <c r="P1463" s="794"/>
      <c r="Q1463" s="795"/>
      <c r="R1463" s="796" t="s">
        <v>161</v>
      </c>
      <c r="S1463" s="797">
        <v>766</v>
      </c>
    </row>
    <row r="1464" spans="1:19" s="161" customFormat="1">
      <c r="A1464" s="280"/>
      <c r="B1464" s="781"/>
      <c r="C1464" s="775"/>
      <c r="D1464" s="792"/>
      <c r="E1464" s="799" t="s">
        <v>1236</v>
      </c>
      <c r="F1464" s="800"/>
      <c r="G1464" s="800"/>
      <c r="H1464" s="800"/>
      <c r="I1464" s="800"/>
      <c r="J1464" s="800"/>
      <c r="K1464" s="800"/>
      <c r="L1464" s="800"/>
      <c r="M1464" s="800"/>
      <c r="N1464" s="801">
        <v>0</v>
      </c>
      <c r="O1464" s="801">
        <v>0</v>
      </c>
      <c r="P1464" s="801">
        <v>2.5</v>
      </c>
      <c r="Q1464" s="802">
        <v>10.141</v>
      </c>
      <c r="R1464" s="800"/>
      <c r="S1464" s="803"/>
    </row>
    <row r="1465" spans="1:19" s="161" customFormat="1">
      <c r="A1465" s="280"/>
      <c r="B1465" s="781"/>
      <c r="C1465" s="785"/>
      <c r="D1465" s="796" t="s">
        <v>176</v>
      </c>
      <c r="E1465" s="792"/>
      <c r="F1465" s="792"/>
      <c r="G1465" s="792"/>
      <c r="H1465" s="792"/>
      <c r="I1465" s="792"/>
      <c r="J1465" s="792"/>
      <c r="K1465" s="792"/>
      <c r="L1465" s="792"/>
      <c r="M1465" s="792"/>
      <c r="N1465" s="794">
        <v>0</v>
      </c>
      <c r="O1465" s="794">
        <v>0</v>
      </c>
      <c r="P1465" s="794"/>
      <c r="Q1465" s="795">
        <v>2156.0810000000001</v>
      </c>
      <c r="R1465" s="792"/>
      <c r="S1465" s="797"/>
    </row>
    <row r="1466" spans="1:19" s="161" customFormat="1">
      <c r="A1466" s="280"/>
      <c r="B1466" s="781"/>
      <c r="C1466" s="786" t="s">
        <v>1237</v>
      </c>
      <c r="D1466" s="800"/>
      <c r="E1466" s="800"/>
      <c r="F1466" s="800"/>
      <c r="G1466" s="800"/>
      <c r="H1466" s="800"/>
      <c r="I1466" s="800"/>
      <c r="J1466" s="800"/>
      <c r="K1466" s="800"/>
      <c r="L1466" s="800"/>
      <c r="M1466" s="800"/>
      <c r="N1466" s="801">
        <v>0</v>
      </c>
      <c r="O1466" s="801">
        <v>0</v>
      </c>
      <c r="P1466" s="801"/>
      <c r="Q1466" s="802">
        <v>2156.0810000000001</v>
      </c>
      <c r="R1466" s="800"/>
      <c r="S1466" s="803"/>
    </row>
    <row r="1467" spans="1:19" s="161" customFormat="1">
      <c r="A1467" s="280"/>
      <c r="B1467" s="781"/>
      <c r="C1467" s="776" t="s">
        <v>1986</v>
      </c>
      <c r="D1467" s="796" t="s">
        <v>177</v>
      </c>
      <c r="E1467" s="798" t="s">
        <v>1006</v>
      </c>
      <c r="F1467" s="796" t="s">
        <v>1007</v>
      </c>
      <c r="G1467" s="798" t="s">
        <v>179</v>
      </c>
      <c r="H1467" s="796" t="s">
        <v>179</v>
      </c>
      <c r="I1467" s="798" t="s">
        <v>154</v>
      </c>
      <c r="J1467" s="796" t="s">
        <v>155</v>
      </c>
      <c r="K1467" s="798" t="s">
        <v>156</v>
      </c>
      <c r="L1467" s="796" t="s">
        <v>961</v>
      </c>
      <c r="M1467" s="798" t="s">
        <v>1008</v>
      </c>
      <c r="N1467" s="794">
        <v>1.65</v>
      </c>
      <c r="O1467" s="794">
        <v>1.2</v>
      </c>
      <c r="P1467" s="794"/>
      <c r="Q1467" s="795">
        <v>1543.6079999999999</v>
      </c>
      <c r="R1467" s="796"/>
      <c r="S1467" s="797"/>
    </row>
    <row r="1468" spans="1:19" s="161" customFormat="1">
      <c r="A1468" s="280"/>
      <c r="B1468" s="781"/>
      <c r="C1468" s="775"/>
      <c r="D1468" s="792"/>
      <c r="E1468" s="799" t="s">
        <v>1009</v>
      </c>
      <c r="F1468" s="800"/>
      <c r="G1468" s="800"/>
      <c r="H1468" s="800"/>
      <c r="I1468" s="800"/>
      <c r="J1468" s="800"/>
      <c r="K1468" s="800"/>
      <c r="L1468" s="800"/>
      <c r="M1468" s="800"/>
      <c r="N1468" s="801">
        <v>1.65</v>
      </c>
      <c r="O1468" s="801">
        <v>1.2</v>
      </c>
      <c r="P1468" s="801">
        <v>1.105</v>
      </c>
      <c r="Q1468" s="802">
        <v>1543.6079999999999</v>
      </c>
      <c r="R1468" s="800"/>
      <c r="S1468" s="803"/>
    </row>
    <row r="1469" spans="1:19" s="161" customFormat="1">
      <c r="A1469" s="280"/>
      <c r="B1469" s="781"/>
      <c r="C1469" s="785"/>
      <c r="D1469" s="796" t="s">
        <v>189</v>
      </c>
      <c r="E1469" s="792"/>
      <c r="F1469" s="792"/>
      <c r="G1469" s="792"/>
      <c r="H1469" s="792"/>
      <c r="I1469" s="792"/>
      <c r="J1469" s="792"/>
      <c r="K1469" s="792"/>
      <c r="L1469" s="792"/>
      <c r="M1469" s="792"/>
      <c r="N1469" s="794">
        <v>1.65</v>
      </c>
      <c r="O1469" s="794">
        <v>1.2</v>
      </c>
      <c r="P1469" s="794"/>
      <c r="Q1469" s="795">
        <v>1543.6079999999999</v>
      </c>
      <c r="R1469" s="792"/>
      <c r="S1469" s="797"/>
    </row>
    <row r="1470" spans="1:19" s="161" customFormat="1">
      <c r="A1470" s="280"/>
      <c r="B1470" s="781"/>
      <c r="C1470" s="786" t="s">
        <v>1987</v>
      </c>
      <c r="D1470" s="800"/>
      <c r="E1470" s="800"/>
      <c r="F1470" s="800"/>
      <c r="G1470" s="800"/>
      <c r="H1470" s="800"/>
      <c r="I1470" s="800"/>
      <c r="J1470" s="800"/>
      <c r="K1470" s="800"/>
      <c r="L1470" s="800"/>
      <c r="M1470" s="800"/>
      <c r="N1470" s="801">
        <v>1.65</v>
      </c>
      <c r="O1470" s="801">
        <v>1.2</v>
      </c>
      <c r="P1470" s="801"/>
      <c r="Q1470" s="802">
        <v>1543.6079999999999</v>
      </c>
      <c r="R1470" s="800"/>
      <c r="S1470" s="803"/>
    </row>
    <row r="1471" spans="1:19" s="161" customFormat="1">
      <c r="A1471" s="280"/>
      <c r="B1471" s="781"/>
      <c r="C1471" s="776" t="s">
        <v>1988</v>
      </c>
      <c r="D1471" s="796" t="s">
        <v>177</v>
      </c>
      <c r="E1471" s="798" t="s">
        <v>977</v>
      </c>
      <c r="F1471" s="796" t="s">
        <v>204</v>
      </c>
      <c r="G1471" s="798" t="s">
        <v>179</v>
      </c>
      <c r="H1471" s="796" t="s">
        <v>179</v>
      </c>
      <c r="I1471" s="798" t="s">
        <v>154</v>
      </c>
      <c r="J1471" s="796" t="s">
        <v>155</v>
      </c>
      <c r="K1471" s="798" t="s">
        <v>156</v>
      </c>
      <c r="L1471" s="796" t="s">
        <v>978</v>
      </c>
      <c r="M1471" s="798" t="s">
        <v>979</v>
      </c>
      <c r="N1471" s="794">
        <v>0.6</v>
      </c>
      <c r="O1471" s="794">
        <v>0.32100000000000001</v>
      </c>
      <c r="P1471" s="794"/>
      <c r="Q1471" s="795">
        <v>702.81799999999998</v>
      </c>
      <c r="R1471" s="796"/>
      <c r="S1471" s="797"/>
    </row>
    <row r="1472" spans="1:19" s="161" customFormat="1">
      <c r="A1472" s="280"/>
      <c r="B1472" s="781"/>
      <c r="C1472" s="775"/>
      <c r="D1472" s="792"/>
      <c r="E1472" s="799" t="s">
        <v>980</v>
      </c>
      <c r="F1472" s="800"/>
      <c r="G1472" s="800"/>
      <c r="H1472" s="800"/>
      <c r="I1472" s="800"/>
      <c r="J1472" s="800"/>
      <c r="K1472" s="800"/>
      <c r="L1472" s="800"/>
      <c r="M1472" s="800"/>
      <c r="N1472" s="801">
        <v>0.6</v>
      </c>
      <c r="O1472" s="801">
        <v>0.32100000000000001</v>
      </c>
      <c r="P1472" s="801">
        <v>0.32100000000000001</v>
      </c>
      <c r="Q1472" s="802">
        <v>702.81799999999998</v>
      </c>
      <c r="R1472" s="800"/>
      <c r="S1472" s="803"/>
    </row>
    <row r="1473" spans="1:19" s="161" customFormat="1">
      <c r="A1473" s="280"/>
      <c r="B1473" s="781"/>
      <c r="C1473" s="785"/>
      <c r="D1473" s="796" t="s">
        <v>189</v>
      </c>
      <c r="E1473" s="792"/>
      <c r="F1473" s="792"/>
      <c r="G1473" s="792"/>
      <c r="H1473" s="792"/>
      <c r="I1473" s="792"/>
      <c r="J1473" s="792"/>
      <c r="K1473" s="792"/>
      <c r="L1473" s="792"/>
      <c r="M1473" s="792"/>
      <c r="N1473" s="794">
        <v>0.6</v>
      </c>
      <c r="O1473" s="794">
        <v>0.32100000000000001</v>
      </c>
      <c r="P1473" s="794"/>
      <c r="Q1473" s="795">
        <v>702.81799999999998</v>
      </c>
      <c r="R1473" s="792"/>
      <c r="S1473" s="797"/>
    </row>
    <row r="1474" spans="1:19" s="161" customFormat="1">
      <c r="A1474" s="280"/>
      <c r="B1474" s="781"/>
      <c r="C1474" s="786" t="s">
        <v>1989</v>
      </c>
      <c r="D1474" s="800"/>
      <c r="E1474" s="800"/>
      <c r="F1474" s="800"/>
      <c r="G1474" s="800"/>
      <c r="H1474" s="800"/>
      <c r="I1474" s="800"/>
      <c r="J1474" s="800"/>
      <c r="K1474" s="800"/>
      <c r="L1474" s="800"/>
      <c r="M1474" s="800"/>
      <c r="N1474" s="801">
        <v>0.6</v>
      </c>
      <c r="O1474" s="801">
        <v>0.32100000000000001</v>
      </c>
      <c r="P1474" s="801"/>
      <c r="Q1474" s="802">
        <v>702.81799999999998</v>
      </c>
      <c r="R1474" s="800"/>
      <c r="S1474" s="803"/>
    </row>
    <row r="1475" spans="1:19" s="161" customFormat="1">
      <c r="A1475" s="280"/>
      <c r="B1475" s="781"/>
      <c r="C1475" s="776" t="s">
        <v>1990</v>
      </c>
      <c r="D1475" s="796" t="s">
        <v>177</v>
      </c>
      <c r="E1475" s="798" t="s">
        <v>1078</v>
      </c>
      <c r="F1475" s="796" t="s">
        <v>192</v>
      </c>
      <c r="G1475" s="798" t="s">
        <v>179</v>
      </c>
      <c r="H1475" s="796" t="s">
        <v>179</v>
      </c>
      <c r="I1475" s="798" t="s">
        <v>159</v>
      </c>
      <c r="J1475" s="796" t="s">
        <v>155</v>
      </c>
      <c r="K1475" s="798" t="s">
        <v>156</v>
      </c>
      <c r="L1475" s="796" t="s">
        <v>978</v>
      </c>
      <c r="M1475" s="798" t="s">
        <v>979</v>
      </c>
      <c r="N1475" s="794">
        <v>1.2</v>
      </c>
      <c r="O1475" s="794">
        <v>1.0199999999999998</v>
      </c>
      <c r="P1475" s="794"/>
      <c r="Q1475" s="795">
        <v>4593.2920000000004</v>
      </c>
      <c r="R1475" s="796"/>
      <c r="S1475" s="797"/>
    </row>
    <row r="1476" spans="1:19" s="161" customFormat="1">
      <c r="A1476" s="280"/>
      <c r="B1476" s="781"/>
      <c r="C1476" s="775"/>
      <c r="D1476" s="792"/>
      <c r="E1476" s="799" t="s">
        <v>1079</v>
      </c>
      <c r="F1476" s="800"/>
      <c r="G1476" s="800"/>
      <c r="H1476" s="800"/>
      <c r="I1476" s="800"/>
      <c r="J1476" s="800"/>
      <c r="K1476" s="800"/>
      <c r="L1476" s="800"/>
      <c r="M1476" s="800"/>
      <c r="N1476" s="801">
        <v>1.2</v>
      </c>
      <c r="O1476" s="801">
        <v>1.0199999999999998</v>
      </c>
      <c r="P1476" s="801">
        <v>1.07</v>
      </c>
      <c r="Q1476" s="802">
        <v>4593.2920000000004</v>
      </c>
      <c r="R1476" s="800"/>
      <c r="S1476" s="803"/>
    </row>
    <row r="1477" spans="1:19" s="161" customFormat="1">
      <c r="A1477" s="280"/>
      <c r="B1477" s="781"/>
      <c r="C1477" s="775"/>
      <c r="D1477" s="792"/>
      <c r="E1477" s="798" t="s">
        <v>1080</v>
      </c>
      <c r="F1477" s="796" t="s">
        <v>192</v>
      </c>
      <c r="G1477" s="798" t="s">
        <v>179</v>
      </c>
      <c r="H1477" s="796" t="s">
        <v>179</v>
      </c>
      <c r="I1477" s="798" t="s">
        <v>159</v>
      </c>
      <c r="J1477" s="796" t="s">
        <v>155</v>
      </c>
      <c r="K1477" s="798" t="s">
        <v>156</v>
      </c>
      <c r="L1477" s="796" t="s">
        <v>978</v>
      </c>
      <c r="M1477" s="798" t="s">
        <v>979</v>
      </c>
      <c r="N1477" s="794">
        <v>1.6999999999999995</v>
      </c>
      <c r="O1477" s="794">
        <v>1.4960000000000002</v>
      </c>
      <c r="P1477" s="794"/>
      <c r="Q1477" s="795">
        <v>8790.4920000000002</v>
      </c>
      <c r="R1477" s="796"/>
      <c r="S1477" s="797"/>
    </row>
    <row r="1478" spans="1:19" s="161" customFormat="1">
      <c r="A1478" s="280"/>
      <c r="B1478" s="781"/>
      <c r="C1478" s="775"/>
      <c r="D1478" s="792"/>
      <c r="E1478" s="799" t="s">
        <v>1081</v>
      </c>
      <c r="F1478" s="800"/>
      <c r="G1478" s="800"/>
      <c r="H1478" s="800"/>
      <c r="I1478" s="800"/>
      <c r="J1478" s="800"/>
      <c r="K1478" s="800"/>
      <c r="L1478" s="800"/>
      <c r="M1478" s="800"/>
      <c r="N1478" s="801">
        <v>1.6999999999999995</v>
      </c>
      <c r="O1478" s="801">
        <v>1.4960000000000002</v>
      </c>
      <c r="P1478" s="801">
        <v>1.639</v>
      </c>
      <c r="Q1478" s="802">
        <v>8790.4920000000002</v>
      </c>
      <c r="R1478" s="800"/>
      <c r="S1478" s="803"/>
    </row>
    <row r="1479" spans="1:19" s="161" customFormat="1">
      <c r="A1479" s="280"/>
      <c r="B1479" s="781"/>
      <c r="C1479" s="785"/>
      <c r="D1479" s="796" t="s">
        <v>189</v>
      </c>
      <c r="E1479" s="792"/>
      <c r="F1479" s="792"/>
      <c r="G1479" s="792"/>
      <c r="H1479" s="792"/>
      <c r="I1479" s="792"/>
      <c r="J1479" s="792"/>
      <c r="K1479" s="792"/>
      <c r="L1479" s="792"/>
      <c r="M1479" s="792"/>
      <c r="N1479" s="794">
        <v>2.8999999999999995</v>
      </c>
      <c r="O1479" s="794">
        <v>2.516</v>
      </c>
      <c r="P1479" s="794"/>
      <c r="Q1479" s="795">
        <v>13383.783999999998</v>
      </c>
      <c r="R1479" s="792"/>
      <c r="S1479" s="797"/>
    </row>
    <row r="1480" spans="1:19" s="161" customFormat="1">
      <c r="A1480" s="280"/>
      <c r="B1480" s="781"/>
      <c r="C1480" s="786" t="s">
        <v>1991</v>
      </c>
      <c r="D1480" s="800"/>
      <c r="E1480" s="800"/>
      <c r="F1480" s="800"/>
      <c r="G1480" s="800"/>
      <c r="H1480" s="800"/>
      <c r="I1480" s="800"/>
      <c r="J1480" s="800"/>
      <c r="K1480" s="800"/>
      <c r="L1480" s="800"/>
      <c r="M1480" s="800"/>
      <c r="N1480" s="801">
        <v>2.8999999999999995</v>
      </c>
      <c r="O1480" s="801">
        <v>2.516</v>
      </c>
      <c r="P1480" s="801"/>
      <c r="Q1480" s="802">
        <v>13383.783999999998</v>
      </c>
      <c r="R1480" s="800"/>
      <c r="S1480" s="803"/>
    </row>
    <row r="1481" spans="1:19" s="161" customFormat="1">
      <c r="A1481" s="280"/>
      <c r="B1481" s="781"/>
      <c r="C1481" s="776" t="s">
        <v>1992</v>
      </c>
      <c r="D1481" s="796" t="s">
        <v>177</v>
      </c>
      <c r="E1481" s="798" t="s">
        <v>1993</v>
      </c>
      <c r="F1481" s="796" t="s">
        <v>1994</v>
      </c>
      <c r="G1481" s="798" t="s">
        <v>179</v>
      </c>
      <c r="H1481" s="796" t="s">
        <v>179</v>
      </c>
      <c r="I1481" s="798" t="s">
        <v>159</v>
      </c>
      <c r="J1481" s="796" t="s">
        <v>223</v>
      </c>
      <c r="K1481" s="798" t="s">
        <v>156</v>
      </c>
      <c r="L1481" s="796" t="s">
        <v>978</v>
      </c>
      <c r="M1481" s="798" t="s">
        <v>979</v>
      </c>
      <c r="N1481" s="794">
        <v>9.6</v>
      </c>
      <c r="O1481" s="794">
        <v>9.2300000000000022</v>
      </c>
      <c r="P1481" s="794"/>
      <c r="Q1481" s="795">
        <v>71913.820000000007</v>
      </c>
      <c r="R1481" s="796"/>
      <c r="S1481" s="797"/>
    </row>
    <row r="1482" spans="1:19" s="161" customFormat="1">
      <c r="A1482" s="280"/>
      <c r="B1482" s="781"/>
      <c r="C1482" s="775"/>
      <c r="D1482" s="792"/>
      <c r="E1482" s="793"/>
      <c r="F1482" s="796" t="s">
        <v>1995</v>
      </c>
      <c r="G1482" s="798" t="s">
        <v>179</v>
      </c>
      <c r="H1482" s="796" t="s">
        <v>179</v>
      </c>
      <c r="I1482" s="798" t="s">
        <v>159</v>
      </c>
      <c r="J1482" s="796" t="s">
        <v>223</v>
      </c>
      <c r="K1482" s="798" t="s">
        <v>156</v>
      </c>
      <c r="L1482" s="796" t="s">
        <v>978</v>
      </c>
      <c r="M1482" s="798" t="s">
        <v>979</v>
      </c>
      <c r="N1482" s="794">
        <v>9.6</v>
      </c>
      <c r="O1482" s="794">
        <v>9.1999999999999993</v>
      </c>
      <c r="P1482" s="794"/>
      <c r="Q1482" s="795">
        <v>63835.710999999996</v>
      </c>
      <c r="R1482" s="796"/>
      <c r="S1482" s="797"/>
    </row>
    <row r="1483" spans="1:19" s="161" customFormat="1">
      <c r="A1483" s="280"/>
      <c r="B1483" s="781"/>
      <c r="C1483" s="775"/>
      <c r="D1483" s="792"/>
      <c r="E1483" s="799" t="s">
        <v>1996</v>
      </c>
      <c r="F1483" s="800"/>
      <c r="G1483" s="800"/>
      <c r="H1483" s="800"/>
      <c r="I1483" s="800"/>
      <c r="J1483" s="800"/>
      <c r="K1483" s="800"/>
      <c r="L1483" s="800"/>
      <c r="M1483" s="800"/>
      <c r="N1483" s="801">
        <v>19.200000000000006</v>
      </c>
      <c r="O1483" s="801">
        <v>18.429999999999993</v>
      </c>
      <c r="P1483" s="801">
        <v>19.45</v>
      </c>
      <c r="Q1483" s="802">
        <v>135749.53100000002</v>
      </c>
      <c r="R1483" s="800"/>
      <c r="S1483" s="803"/>
    </row>
    <row r="1484" spans="1:19" s="161" customFormat="1">
      <c r="A1484" s="280"/>
      <c r="B1484" s="781"/>
      <c r="C1484" s="785"/>
      <c r="D1484" s="796" t="s">
        <v>189</v>
      </c>
      <c r="E1484" s="792"/>
      <c r="F1484" s="792"/>
      <c r="G1484" s="792"/>
      <c r="H1484" s="792"/>
      <c r="I1484" s="792"/>
      <c r="J1484" s="792"/>
      <c r="K1484" s="792"/>
      <c r="L1484" s="792"/>
      <c r="M1484" s="792"/>
      <c r="N1484" s="794">
        <v>19.200000000000006</v>
      </c>
      <c r="O1484" s="794">
        <v>18.429999999999993</v>
      </c>
      <c r="P1484" s="794"/>
      <c r="Q1484" s="795">
        <v>135749.53100000002</v>
      </c>
      <c r="R1484" s="792"/>
      <c r="S1484" s="797"/>
    </row>
    <row r="1485" spans="1:19" s="161" customFormat="1">
      <c r="A1485" s="280"/>
      <c r="B1485" s="781"/>
      <c r="C1485" s="786" t="s">
        <v>1997</v>
      </c>
      <c r="D1485" s="800"/>
      <c r="E1485" s="800"/>
      <c r="F1485" s="800"/>
      <c r="G1485" s="800"/>
      <c r="H1485" s="800"/>
      <c r="I1485" s="800"/>
      <c r="J1485" s="800"/>
      <c r="K1485" s="800"/>
      <c r="L1485" s="800"/>
      <c r="M1485" s="800"/>
      <c r="N1485" s="801">
        <v>19.200000000000006</v>
      </c>
      <c r="O1485" s="801">
        <v>18.429999999999993</v>
      </c>
      <c r="P1485" s="801"/>
      <c r="Q1485" s="802">
        <v>135749.53100000002</v>
      </c>
      <c r="R1485" s="800"/>
      <c r="S1485" s="803"/>
    </row>
    <row r="1486" spans="1:19" s="161" customFormat="1">
      <c r="A1486" s="280"/>
      <c r="B1486" s="781"/>
      <c r="C1486" s="776" t="s">
        <v>1906</v>
      </c>
      <c r="D1486" s="796" t="s">
        <v>150</v>
      </c>
      <c r="E1486" s="798" t="s">
        <v>996</v>
      </c>
      <c r="F1486" s="796"/>
      <c r="G1486" s="798" t="s">
        <v>153</v>
      </c>
      <c r="H1486" s="796" t="s">
        <v>153</v>
      </c>
      <c r="I1486" s="798" t="s">
        <v>159</v>
      </c>
      <c r="J1486" s="796" t="s">
        <v>155</v>
      </c>
      <c r="K1486" s="798" t="s">
        <v>160</v>
      </c>
      <c r="L1486" s="796" t="s">
        <v>943</v>
      </c>
      <c r="M1486" s="798" t="s">
        <v>997</v>
      </c>
      <c r="N1486" s="794">
        <v>2.0500000000000003</v>
      </c>
      <c r="O1486" s="794">
        <v>1.5</v>
      </c>
      <c r="P1486" s="794"/>
      <c r="Q1486" s="795">
        <v>629.98900000000003</v>
      </c>
      <c r="R1486" s="796"/>
      <c r="S1486" s="797"/>
    </row>
    <row r="1487" spans="1:19" s="161" customFormat="1">
      <c r="A1487" s="280"/>
      <c r="B1487" s="781"/>
      <c r="C1487" s="775"/>
      <c r="D1487" s="792"/>
      <c r="E1487" s="793"/>
      <c r="F1487" s="792"/>
      <c r="G1487" s="793"/>
      <c r="H1487" s="792"/>
      <c r="I1487" s="793"/>
      <c r="J1487" s="792"/>
      <c r="K1487" s="793"/>
      <c r="L1487" s="792"/>
      <c r="M1487" s="793"/>
      <c r="N1487" s="794"/>
      <c r="O1487" s="794"/>
      <c r="P1487" s="794"/>
      <c r="Q1487" s="795"/>
      <c r="R1487" s="796" t="s">
        <v>161</v>
      </c>
      <c r="S1487" s="797">
        <v>45360</v>
      </c>
    </row>
    <row r="1488" spans="1:19" s="161" customFormat="1">
      <c r="A1488" s="280"/>
      <c r="B1488" s="781"/>
      <c r="C1488" s="775"/>
      <c r="D1488" s="792"/>
      <c r="E1488" s="799" t="s">
        <v>998</v>
      </c>
      <c r="F1488" s="800"/>
      <c r="G1488" s="800"/>
      <c r="H1488" s="800"/>
      <c r="I1488" s="800"/>
      <c r="J1488" s="800"/>
      <c r="K1488" s="800"/>
      <c r="L1488" s="800"/>
      <c r="M1488" s="800"/>
      <c r="N1488" s="801">
        <v>2.0500000000000003</v>
      </c>
      <c r="O1488" s="801">
        <v>1.5</v>
      </c>
      <c r="P1488" s="801">
        <v>1.5</v>
      </c>
      <c r="Q1488" s="802">
        <v>629.98900000000003</v>
      </c>
      <c r="R1488" s="800"/>
      <c r="S1488" s="803"/>
    </row>
    <row r="1489" spans="1:19" s="161" customFormat="1">
      <c r="A1489" s="280"/>
      <c r="B1489" s="781"/>
      <c r="C1489" s="785"/>
      <c r="D1489" s="796" t="s">
        <v>176</v>
      </c>
      <c r="E1489" s="792"/>
      <c r="F1489" s="792"/>
      <c r="G1489" s="792"/>
      <c r="H1489" s="792"/>
      <c r="I1489" s="792"/>
      <c r="J1489" s="792"/>
      <c r="K1489" s="792"/>
      <c r="L1489" s="792"/>
      <c r="M1489" s="792"/>
      <c r="N1489" s="794">
        <v>2.0500000000000003</v>
      </c>
      <c r="O1489" s="794">
        <v>1.5</v>
      </c>
      <c r="P1489" s="794"/>
      <c r="Q1489" s="795">
        <v>629.98900000000003</v>
      </c>
      <c r="R1489" s="792"/>
      <c r="S1489" s="797"/>
    </row>
    <row r="1490" spans="1:19" s="161" customFormat="1">
      <c r="A1490" s="280"/>
      <c r="B1490" s="781"/>
      <c r="C1490" s="786" t="s">
        <v>1907</v>
      </c>
      <c r="D1490" s="800"/>
      <c r="E1490" s="800"/>
      <c r="F1490" s="800"/>
      <c r="G1490" s="800"/>
      <c r="H1490" s="800"/>
      <c r="I1490" s="800"/>
      <c r="J1490" s="800"/>
      <c r="K1490" s="800"/>
      <c r="L1490" s="800"/>
      <c r="M1490" s="800"/>
      <c r="N1490" s="801">
        <v>2.0500000000000003</v>
      </c>
      <c r="O1490" s="801">
        <v>1.5</v>
      </c>
      <c r="P1490" s="801"/>
      <c r="Q1490" s="802">
        <v>629.98900000000003</v>
      </c>
      <c r="R1490" s="800"/>
      <c r="S1490" s="803"/>
    </row>
    <row r="1491" spans="1:19" s="161" customFormat="1">
      <c r="A1491" s="280"/>
      <c r="B1491" s="781"/>
      <c r="C1491" s="776" t="s">
        <v>1908</v>
      </c>
      <c r="D1491" s="796" t="s">
        <v>150</v>
      </c>
      <c r="E1491" s="798" t="s">
        <v>1170</v>
      </c>
      <c r="F1491" s="796"/>
      <c r="G1491" s="798" t="s">
        <v>153</v>
      </c>
      <c r="H1491" s="796" t="s">
        <v>153</v>
      </c>
      <c r="I1491" s="798" t="s">
        <v>154</v>
      </c>
      <c r="J1491" s="796" t="s">
        <v>155</v>
      </c>
      <c r="K1491" s="798" t="s">
        <v>160</v>
      </c>
      <c r="L1491" s="796" t="s">
        <v>39</v>
      </c>
      <c r="M1491" s="798" t="s">
        <v>39</v>
      </c>
      <c r="N1491" s="794">
        <v>2.1800000000000002</v>
      </c>
      <c r="O1491" s="794">
        <v>2.1</v>
      </c>
      <c r="P1491" s="794"/>
      <c r="Q1491" s="795">
        <v>0</v>
      </c>
      <c r="R1491" s="796"/>
      <c r="S1491" s="797"/>
    </row>
    <row r="1492" spans="1:19" s="161" customFormat="1">
      <c r="A1492" s="280"/>
      <c r="B1492" s="781"/>
      <c r="C1492" s="775"/>
      <c r="D1492" s="792"/>
      <c r="E1492" s="793"/>
      <c r="F1492" s="792"/>
      <c r="G1492" s="793"/>
      <c r="H1492" s="792"/>
      <c r="I1492" s="793"/>
      <c r="J1492" s="792"/>
      <c r="K1492" s="793"/>
      <c r="L1492" s="792"/>
      <c r="M1492" s="793"/>
      <c r="N1492" s="794"/>
      <c r="O1492" s="794"/>
      <c r="P1492" s="794"/>
      <c r="Q1492" s="795"/>
      <c r="R1492" s="796" t="s">
        <v>161</v>
      </c>
      <c r="S1492" s="797">
        <v>0</v>
      </c>
    </row>
    <row r="1493" spans="1:19" s="161" customFormat="1">
      <c r="A1493" s="280"/>
      <c r="B1493" s="781"/>
      <c r="C1493" s="775"/>
      <c r="D1493" s="792"/>
      <c r="E1493" s="799" t="s">
        <v>1171</v>
      </c>
      <c r="F1493" s="800"/>
      <c r="G1493" s="800"/>
      <c r="H1493" s="800"/>
      <c r="I1493" s="800"/>
      <c r="J1493" s="800"/>
      <c r="K1493" s="800"/>
      <c r="L1493" s="800"/>
      <c r="M1493" s="800"/>
      <c r="N1493" s="801">
        <v>2.1800000000000002</v>
      </c>
      <c r="O1493" s="801">
        <v>2.1</v>
      </c>
      <c r="P1493" s="801">
        <v>0</v>
      </c>
      <c r="Q1493" s="802">
        <v>0</v>
      </c>
      <c r="R1493" s="800"/>
      <c r="S1493" s="803"/>
    </row>
    <row r="1494" spans="1:19" s="161" customFormat="1">
      <c r="A1494" s="280"/>
      <c r="B1494" s="781"/>
      <c r="C1494" s="775"/>
      <c r="D1494" s="792"/>
      <c r="E1494" s="798" t="s">
        <v>1172</v>
      </c>
      <c r="F1494" s="796"/>
      <c r="G1494" s="798" t="s">
        <v>153</v>
      </c>
      <c r="H1494" s="796" t="s">
        <v>153</v>
      </c>
      <c r="I1494" s="798" t="s">
        <v>154</v>
      </c>
      <c r="J1494" s="796" t="s">
        <v>155</v>
      </c>
      <c r="K1494" s="798" t="s">
        <v>156</v>
      </c>
      <c r="L1494" s="796" t="s">
        <v>943</v>
      </c>
      <c r="M1494" s="798" t="s">
        <v>1173</v>
      </c>
      <c r="N1494" s="794">
        <v>2.7799999999999994</v>
      </c>
      <c r="O1494" s="794">
        <v>1.9199999999999997</v>
      </c>
      <c r="P1494" s="794"/>
      <c r="Q1494" s="795">
        <v>0</v>
      </c>
      <c r="R1494" s="796"/>
      <c r="S1494" s="797"/>
    </row>
    <row r="1495" spans="1:19" s="161" customFormat="1">
      <c r="A1495" s="280"/>
      <c r="B1495" s="781"/>
      <c r="C1495" s="775"/>
      <c r="D1495" s="792"/>
      <c r="E1495" s="793"/>
      <c r="F1495" s="792"/>
      <c r="G1495" s="793"/>
      <c r="H1495" s="792"/>
      <c r="I1495" s="793"/>
      <c r="J1495" s="792"/>
      <c r="K1495" s="793"/>
      <c r="L1495" s="792"/>
      <c r="M1495" s="793"/>
      <c r="N1495" s="794"/>
      <c r="O1495" s="794"/>
      <c r="P1495" s="794"/>
      <c r="Q1495" s="795"/>
      <c r="R1495" s="796" t="s">
        <v>161</v>
      </c>
      <c r="S1495" s="797">
        <v>0</v>
      </c>
    </row>
    <row r="1496" spans="1:19" s="161" customFormat="1">
      <c r="A1496" s="280"/>
      <c r="B1496" s="781"/>
      <c r="C1496" s="775"/>
      <c r="D1496" s="792"/>
      <c r="E1496" s="799" t="s">
        <v>1174</v>
      </c>
      <c r="F1496" s="800"/>
      <c r="G1496" s="800"/>
      <c r="H1496" s="800"/>
      <c r="I1496" s="800"/>
      <c r="J1496" s="800"/>
      <c r="K1496" s="800"/>
      <c r="L1496" s="800"/>
      <c r="M1496" s="800"/>
      <c r="N1496" s="801">
        <v>2.7799999999999994</v>
      </c>
      <c r="O1496" s="801">
        <v>1.9199999999999997</v>
      </c>
      <c r="P1496" s="801">
        <v>0</v>
      </c>
      <c r="Q1496" s="802">
        <v>0</v>
      </c>
      <c r="R1496" s="800"/>
      <c r="S1496" s="803"/>
    </row>
    <row r="1497" spans="1:19" s="161" customFormat="1">
      <c r="A1497" s="280"/>
      <c r="B1497" s="781"/>
      <c r="C1497" s="775"/>
      <c r="D1497" s="792"/>
      <c r="E1497" s="798" t="s">
        <v>1208</v>
      </c>
      <c r="F1497" s="796"/>
      <c r="G1497" s="798" t="s">
        <v>153</v>
      </c>
      <c r="H1497" s="796" t="s">
        <v>153</v>
      </c>
      <c r="I1497" s="798" t="s">
        <v>154</v>
      </c>
      <c r="J1497" s="796" t="s">
        <v>155</v>
      </c>
      <c r="K1497" s="798" t="s">
        <v>156</v>
      </c>
      <c r="L1497" s="796" t="s">
        <v>978</v>
      </c>
      <c r="M1497" s="798" t="s">
        <v>1209</v>
      </c>
      <c r="N1497" s="794">
        <v>2.5099999999999998</v>
      </c>
      <c r="O1497" s="794">
        <v>2.3250000000000006</v>
      </c>
      <c r="P1497" s="794"/>
      <c r="Q1497" s="795">
        <v>0.252</v>
      </c>
      <c r="R1497" s="796"/>
      <c r="S1497" s="797"/>
    </row>
    <row r="1498" spans="1:19" s="161" customFormat="1">
      <c r="A1498" s="280"/>
      <c r="B1498" s="781"/>
      <c r="C1498" s="775"/>
      <c r="D1498" s="792"/>
      <c r="E1498" s="793"/>
      <c r="F1498" s="792"/>
      <c r="G1498" s="793"/>
      <c r="H1498" s="792"/>
      <c r="I1498" s="793"/>
      <c r="J1498" s="792"/>
      <c r="K1498" s="793"/>
      <c r="L1498" s="792"/>
      <c r="M1498" s="793"/>
      <c r="N1498" s="794"/>
      <c r="O1498" s="794"/>
      <c r="P1498" s="794"/>
      <c r="Q1498" s="795"/>
      <c r="R1498" s="796" t="s">
        <v>161</v>
      </c>
      <c r="S1498" s="797">
        <v>20.664000000000001</v>
      </c>
    </row>
    <row r="1499" spans="1:19" s="161" customFormat="1">
      <c r="A1499" s="280"/>
      <c r="B1499" s="781"/>
      <c r="C1499" s="775"/>
      <c r="D1499" s="792"/>
      <c r="E1499" s="799" t="s">
        <v>1210</v>
      </c>
      <c r="F1499" s="800"/>
      <c r="G1499" s="800"/>
      <c r="H1499" s="800"/>
      <c r="I1499" s="800"/>
      <c r="J1499" s="800"/>
      <c r="K1499" s="800"/>
      <c r="L1499" s="800"/>
      <c r="M1499" s="800"/>
      <c r="N1499" s="801">
        <v>2.5099999999999998</v>
      </c>
      <c r="O1499" s="801">
        <v>2.3250000000000006</v>
      </c>
      <c r="P1499" s="801">
        <v>0</v>
      </c>
      <c r="Q1499" s="802">
        <v>0.252</v>
      </c>
      <c r="R1499" s="800"/>
      <c r="S1499" s="803"/>
    </row>
    <row r="1500" spans="1:19" s="161" customFormat="1">
      <c r="A1500" s="280"/>
      <c r="B1500" s="781"/>
      <c r="C1500" s="785"/>
      <c r="D1500" s="796" t="s">
        <v>176</v>
      </c>
      <c r="E1500" s="792"/>
      <c r="F1500" s="792"/>
      <c r="G1500" s="792"/>
      <c r="H1500" s="792"/>
      <c r="I1500" s="792"/>
      <c r="J1500" s="792"/>
      <c r="K1500" s="792"/>
      <c r="L1500" s="792"/>
      <c r="M1500" s="792"/>
      <c r="N1500" s="794">
        <v>7.4699999999999962</v>
      </c>
      <c r="O1500" s="794">
        <v>6.3449999999999971</v>
      </c>
      <c r="P1500" s="794"/>
      <c r="Q1500" s="795">
        <v>0.252</v>
      </c>
      <c r="R1500" s="792"/>
      <c r="S1500" s="797"/>
    </row>
    <row r="1501" spans="1:19" s="161" customFormat="1">
      <c r="A1501" s="280"/>
      <c r="B1501" s="781"/>
      <c r="C1501" s="786" t="s">
        <v>1909</v>
      </c>
      <c r="D1501" s="800"/>
      <c r="E1501" s="800"/>
      <c r="F1501" s="800"/>
      <c r="G1501" s="800"/>
      <c r="H1501" s="800"/>
      <c r="I1501" s="800"/>
      <c r="J1501" s="800"/>
      <c r="K1501" s="800"/>
      <c r="L1501" s="800"/>
      <c r="M1501" s="800"/>
      <c r="N1501" s="801">
        <v>7.4699999999999962</v>
      </c>
      <c r="O1501" s="801">
        <v>6.3449999999999971</v>
      </c>
      <c r="P1501" s="801"/>
      <c r="Q1501" s="802">
        <v>0.252</v>
      </c>
      <c r="R1501" s="800"/>
      <c r="S1501" s="803"/>
    </row>
    <row r="1502" spans="1:19" s="161" customFormat="1">
      <c r="A1502" s="280"/>
      <c r="B1502" s="781"/>
      <c r="C1502" s="776" t="s">
        <v>1917</v>
      </c>
      <c r="D1502" s="796" t="s">
        <v>150</v>
      </c>
      <c r="E1502" s="798" t="s">
        <v>1218</v>
      </c>
      <c r="F1502" s="796"/>
      <c r="G1502" s="798" t="s">
        <v>153</v>
      </c>
      <c r="H1502" s="796" t="s">
        <v>153</v>
      </c>
      <c r="I1502" s="798" t="s">
        <v>159</v>
      </c>
      <c r="J1502" s="796" t="s">
        <v>155</v>
      </c>
      <c r="K1502" s="798" t="s">
        <v>156</v>
      </c>
      <c r="L1502" s="796" t="s">
        <v>12</v>
      </c>
      <c r="M1502" s="798" t="s">
        <v>1219</v>
      </c>
      <c r="N1502" s="794">
        <v>7.5</v>
      </c>
      <c r="O1502" s="794">
        <v>2.3439999999999999</v>
      </c>
      <c r="P1502" s="794"/>
      <c r="Q1502" s="795">
        <v>74.852478593809806</v>
      </c>
      <c r="R1502" s="796"/>
      <c r="S1502" s="797"/>
    </row>
    <row r="1503" spans="1:19" s="161" customFormat="1">
      <c r="A1503" s="280"/>
      <c r="B1503" s="781"/>
      <c r="C1503" s="775"/>
      <c r="D1503" s="792"/>
      <c r="E1503" s="793"/>
      <c r="F1503" s="792"/>
      <c r="G1503" s="793"/>
      <c r="H1503" s="792"/>
      <c r="I1503" s="793"/>
      <c r="J1503" s="792"/>
      <c r="K1503" s="793"/>
      <c r="L1503" s="792"/>
      <c r="M1503" s="793"/>
      <c r="N1503" s="794"/>
      <c r="O1503" s="794"/>
      <c r="P1503" s="794"/>
      <c r="Q1503" s="795"/>
      <c r="R1503" s="796" t="s">
        <v>161</v>
      </c>
      <c r="S1503" s="797">
        <v>6139</v>
      </c>
    </row>
    <row r="1504" spans="1:19" s="161" customFormat="1">
      <c r="A1504" s="280"/>
      <c r="B1504" s="781"/>
      <c r="C1504" s="775"/>
      <c r="D1504" s="792"/>
      <c r="E1504" s="799" t="s">
        <v>1220</v>
      </c>
      <c r="F1504" s="800"/>
      <c r="G1504" s="800"/>
      <c r="H1504" s="800"/>
      <c r="I1504" s="800"/>
      <c r="J1504" s="800"/>
      <c r="K1504" s="800"/>
      <c r="L1504" s="800"/>
      <c r="M1504" s="800"/>
      <c r="N1504" s="801">
        <v>7.5</v>
      </c>
      <c r="O1504" s="801">
        <v>2.3439999999999999</v>
      </c>
      <c r="P1504" s="801">
        <v>0</v>
      </c>
      <c r="Q1504" s="802">
        <v>74.852478593809806</v>
      </c>
      <c r="R1504" s="800"/>
      <c r="S1504" s="803"/>
    </row>
    <row r="1505" spans="1:19" s="161" customFormat="1">
      <c r="A1505" s="280"/>
      <c r="B1505" s="781"/>
      <c r="C1505" s="775"/>
      <c r="D1505" s="792"/>
      <c r="E1505" s="798" t="s">
        <v>1221</v>
      </c>
      <c r="F1505" s="796"/>
      <c r="G1505" s="798" t="s">
        <v>153</v>
      </c>
      <c r="H1505" s="796" t="s">
        <v>153</v>
      </c>
      <c r="I1505" s="798" t="s">
        <v>159</v>
      </c>
      <c r="J1505" s="796" t="s">
        <v>155</v>
      </c>
      <c r="K1505" s="798" t="s">
        <v>156</v>
      </c>
      <c r="L1505" s="796" t="s">
        <v>12</v>
      </c>
      <c r="M1505" s="798" t="s">
        <v>1222</v>
      </c>
      <c r="N1505" s="794">
        <v>2.1</v>
      </c>
      <c r="O1505" s="794">
        <v>1.89</v>
      </c>
      <c r="P1505" s="794"/>
      <c r="Q1505" s="795">
        <v>24.920492864603279</v>
      </c>
      <c r="R1505" s="796"/>
      <c r="S1505" s="797"/>
    </row>
    <row r="1506" spans="1:19" s="161" customFormat="1">
      <c r="A1506" s="280"/>
      <c r="B1506" s="781"/>
      <c r="C1506" s="775"/>
      <c r="D1506" s="792"/>
      <c r="E1506" s="793"/>
      <c r="F1506" s="792"/>
      <c r="G1506" s="793"/>
      <c r="H1506" s="792"/>
      <c r="I1506" s="793"/>
      <c r="J1506" s="792"/>
      <c r="K1506" s="793"/>
      <c r="L1506" s="792"/>
      <c r="M1506" s="793"/>
      <c r="N1506" s="794"/>
      <c r="O1506" s="794"/>
      <c r="P1506" s="794"/>
      <c r="Q1506" s="795"/>
      <c r="R1506" s="796" t="s">
        <v>161</v>
      </c>
      <c r="S1506" s="797">
        <v>2043</v>
      </c>
    </row>
    <row r="1507" spans="1:19" s="161" customFormat="1">
      <c r="A1507" s="280"/>
      <c r="B1507" s="781"/>
      <c r="C1507" s="775"/>
      <c r="D1507" s="792"/>
      <c r="E1507" s="799" t="s">
        <v>1223</v>
      </c>
      <c r="F1507" s="800"/>
      <c r="G1507" s="800"/>
      <c r="H1507" s="800"/>
      <c r="I1507" s="800"/>
      <c r="J1507" s="800"/>
      <c r="K1507" s="800"/>
      <c r="L1507" s="800"/>
      <c r="M1507" s="800"/>
      <c r="N1507" s="801">
        <v>2.1</v>
      </c>
      <c r="O1507" s="801">
        <v>1.89</v>
      </c>
      <c r="P1507" s="801">
        <v>0</v>
      </c>
      <c r="Q1507" s="802">
        <v>24.920492864603279</v>
      </c>
      <c r="R1507" s="800"/>
      <c r="S1507" s="803"/>
    </row>
    <row r="1508" spans="1:19" s="161" customFormat="1">
      <c r="A1508" s="280"/>
      <c r="B1508" s="781"/>
      <c r="C1508" s="785"/>
      <c r="D1508" s="796" t="s">
        <v>176</v>
      </c>
      <c r="E1508" s="792"/>
      <c r="F1508" s="792"/>
      <c r="G1508" s="792"/>
      <c r="H1508" s="792"/>
      <c r="I1508" s="792"/>
      <c r="J1508" s="792"/>
      <c r="K1508" s="792"/>
      <c r="L1508" s="792"/>
      <c r="M1508" s="792"/>
      <c r="N1508" s="794">
        <v>9.6000000000000068</v>
      </c>
      <c r="O1508" s="794">
        <v>4.2340000000000018</v>
      </c>
      <c r="P1508" s="794"/>
      <c r="Q1508" s="795">
        <v>99.772971458413096</v>
      </c>
      <c r="R1508" s="792"/>
      <c r="S1508" s="797"/>
    </row>
    <row r="1509" spans="1:19" s="161" customFormat="1">
      <c r="A1509" s="280"/>
      <c r="B1509" s="781"/>
      <c r="C1509" s="786" t="s">
        <v>1918</v>
      </c>
      <c r="D1509" s="800"/>
      <c r="E1509" s="800"/>
      <c r="F1509" s="800"/>
      <c r="G1509" s="800"/>
      <c r="H1509" s="800"/>
      <c r="I1509" s="800"/>
      <c r="J1509" s="800"/>
      <c r="K1509" s="800"/>
      <c r="L1509" s="800"/>
      <c r="M1509" s="800"/>
      <c r="N1509" s="801">
        <v>9.6000000000000068</v>
      </c>
      <c r="O1509" s="801">
        <v>4.2340000000000018</v>
      </c>
      <c r="P1509" s="801"/>
      <c r="Q1509" s="802">
        <v>99.772971458413096</v>
      </c>
      <c r="R1509" s="800"/>
      <c r="S1509" s="803"/>
    </row>
    <row r="1510" spans="1:19" s="161" customFormat="1">
      <c r="A1510" s="280"/>
      <c r="B1510" s="781"/>
      <c r="C1510" s="776" t="s">
        <v>2152</v>
      </c>
      <c r="D1510" s="796" t="s">
        <v>177</v>
      </c>
      <c r="E1510" s="798" t="s">
        <v>2153</v>
      </c>
      <c r="F1510" s="796" t="s">
        <v>2154</v>
      </c>
      <c r="G1510" s="798" t="s">
        <v>179</v>
      </c>
      <c r="H1510" s="796" t="s">
        <v>179</v>
      </c>
      <c r="I1510" s="798" t="s">
        <v>159</v>
      </c>
      <c r="J1510" s="796" t="s">
        <v>223</v>
      </c>
      <c r="K1510" s="798" t="s">
        <v>156</v>
      </c>
      <c r="L1510" s="796" t="s">
        <v>985</v>
      </c>
      <c r="M1510" s="798" t="s">
        <v>1112</v>
      </c>
      <c r="N1510" s="794">
        <v>10</v>
      </c>
      <c r="O1510" s="794">
        <v>9.8140000000000001</v>
      </c>
      <c r="P1510" s="794"/>
      <c r="Q1510" s="795">
        <v>6932.9019024999998</v>
      </c>
      <c r="R1510" s="796"/>
      <c r="S1510" s="797"/>
    </row>
    <row r="1511" spans="1:19" s="161" customFormat="1">
      <c r="A1511" s="280"/>
      <c r="B1511" s="781"/>
      <c r="C1511" s="775"/>
      <c r="D1511" s="792"/>
      <c r="E1511" s="793"/>
      <c r="F1511" s="796" t="s">
        <v>2155</v>
      </c>
      <c r="G1511" s="798" t="s">
        <v>179</v>
      </c>
      <c r="H1511" s="796" t="s">
        <v>179</v>
      </c>
      <c r="I1511" s="798" t="s">
        <v>159</v>
      </c>
      <c r="J1511" s="796" t="s">
        <v>223</v>
      </c>
      <c r="K1511" s="798" t="s">
        <v>156</v>
      </c>
      <c r="L1511" s="796" t="s">
        <v>985</v>
      </c>
      <c r="M1511" s="798" t="s">
        <v>1112</v>
      </c>
      <c r="N1511" s="794">
        <v>10</v>
      </c>
      <c r="O1511" s="794">
        <v>9.8140000000000001</v>
      </c>
      <c r="P1511" s="794"/>
      <c r="Q1511" s="795">
        <v>6932.9019024999998</v>
      </c>
      <c r="R1511" s="796"/>
      <c r="S1511" s="797"/>
    </row>
    <row r="1512" spans="1:19" s="161" customFormat="1">
      <c r="A1512" s="280"/>
      <c r="B1512" s="781"/>
      <c r="C1512" s="775"/>
      <c r="D1512" s="792"/>
      <c r="E1512" s="799" t="s">
        <v>2156</v>
      </c>
      <c r="F1512" s="800"/>
      <c r="G1512" s="800"/>
      <c r="H1512" s="800"/>
      <c r="I1512" s="800"/>
      <c r="J1512" s="800"/>
      <c r="K1512" s="800"/>
      <c r="L1512" s="800"/>
      <c r="M1512" s="800"/>
      <c r="N1512" s="801">
        <v>20</v>
      </c>
      <c r="O1512" s="801">
        <v>19.628</v>
      </c>
      <c r="P1512" s="801">
        <v>20.582000000000001</v>
      </c>
      <c r="Q1512" s="802">
        <v>13865.803805</v>
      </c>
      <c r="R1512" s="800"/>
      <c r="S1512" s="803"/>
    </row>
    <row r="1513" spans="1:19" s="161" customFormat="1">
      <c r="A1513" s="280"/>
      <c r="B1513" s="781"/>
      <c r="C1513" s="785"/>
      <c r="D1513" s="796" t="s">
        <v>189</v>
      </c>
      <c r="E1513" s="792"/>
      <c r="F1513" s="792"/>
      <c r="G1513" s="792"/>
      <c r="H1513" s="792"/>
      <c r="I1513" s="792"/>
      <c r="J1513" s="792"/>
      <c r="K1513" s="792"/>
      <c r="L1513" s="792"/>
      <c r="M1513" s="792"/>
      <c r="N1513" s="794">
        <v>20</v>
      </c>
      <c r="O1513" s="794">
        <v>19.628</v>
      </c>
      <c r="P1513" s="794"/>
      <c r="Q1513" s="795">
        <v>13865.803805</v>
      </c>
      <c r="R1513" s="792"/>
      <c r="S1513" s="797"/>
    </row>
    <row r="1514" spans="1:19" s="161" customFormat="1">
      <c r="A1514" s="280"/>
      <c r="B1514" s="781"/>
      <c r="C1514" s="786" t="s">
        <v>2157</v>
      </c>
      <c r="D1514" s="800"/>
      <c r="E1514" s="800"/>
      <c r="F1514" s="800"/>
      <c r="G1514" s="800"/>
      <c r="H1514" s="800"/>
      <c r="I1514" s="800"/>
      <c r="J1514" s="800"/>
      <c r="K1514" s="800"/>
      <c r="L1514" s="800"/>
      <c r="M1514" s="800"/>
      <c r="N1514" s="801">
        <v>20</v>
      </c>
      <c r="O1514" s="801">
        <v>19.628</v>
      </c>
      <c r="P1514" s="801"/>
      <c r="Q1514" s="802">
        <v>13865.803805</v>
      </c>
      <c r="R1514" s="800"/>
      <c r="S1514" s="803"/>
    </row>
    <row r="1515" spans="1:19" s="161" customFormat="1">
      <c r="A1515" s="280"/>
      <c r="B1515" s="781"/>
      <c r="C1515" s="776" t="s">
        <v>2158</v>
      </c>
      <c r="D1515" s="796" t="s">
        <v>150</v>
      </c>
      <c r="E1515" s="798" t="s">
        <v>1179</v>
      </c>
      <c r="F1515" s="796" t="s">
        <v>1180</v>
      </c>
      <c r="G1515" s="798" t="s">
        <v>153</v>
      </c>
      <c r="H1515" s="796" t="s">
        <v>153</v>
      </c>
      <c r="I1515" s="798" t="s">
        <v>159</v>
      </c>
      <c r="J1515" s="796" t="s">
        <v>223</v>
      </c>
      <c r="K1515" s="798" t="s">
        <v>156</v>
      </c>
      <c r="L1515" s="796" t="s">
        <v>985</v>
      </c>
      <c r="M1515" s="798" t="s">
        <v>1181</v>
      </c>
      <c r="N1515" s="794">
        <v>4.8</v>
      </c>
      <c r="O1515" s="794">
        <v>4.2619999999999987</v>
      </c>
      <c r="P1515" s="794"/>
      <c r="Q1515" s="795">
        <v>30250.112000000001</v>
      </c>
      <c r="R1515" s="796"/>
      <c r="S1515" s="797"/>
    </row>
    <row r="1516" spans="1:19" s="161" customFormat="1">
      <c r="A1516" s="280"/>
      <c r="B1516" s="781"/>
      <c r="C1516" s="775"/>
      <c r="D1516" s="792"/>
      <c r="E1516" s="793"/>
      <c r="F1516" s="792"/>
      <c r="G1516" s="793"/>
      <c r="H1516" s="792"/>
      <c r="I1516" s="793"/>
      <c r="J1516" s="792"/>
      <c r="K1516" s="793"/>
      <c r="L1516" s="792"/>
      <c r="M1516" s="793"/>
      <c r="N1516" s="794"/>
      <c r="O1516" s="794"/>
      <c r="P1516" s="794"/>
      <c r="Q1516" s="795"/>
      <c r="R1516" s="796" t="s">
        <v>1105</v>
      </c>
      <c r="S1516" s="797">
        <v>20247564.140000001</v>
      </c>
    </row>
    <row r="1517" spans="1:19" s="161" customFormat="1">
      <c r="A1517" s="280"/>
      <c r="B1517" s="781"/>
      <c r="C1517" s="775"/>
      <c r="D1517" s="792"/>
      <c r="E1517" s="799" t="s">
        <v>1182</v>
      </c>
      <c r="F1517" s="800"/>
      <c r="G1517" s="800"/>
      <c r="H1517" s="800"/>
      <c r="I1517" s="800"/>
      <c r="J1517" s="800"/>
      <c r="K1517" s="800"/>
      <c r="L1517" s="800"/>
      <c r="M1517" s="800"/>
      <c r="N1517" s="801">
        <v>4.8</v>
      </c>
      <c r="O1517" s="801">
        <v>4.2619999999999987</v>
      </c>
      <c r="P1517" s="801">
        <v>4.6710000000000003</v>
      </c>
      <c r="Q1517" s="802">
        <v>30250.112000000001</v>
      </c>
      <c r="R1517" s="800"/>
      <c r="S1517" s="803"/>
    </row>
    <row r="1518" spans="1:19" s="161" customFormat="1">
      <c r="A1518" s="280"/>
      <c r="B1518" s="781"/>
      <c r="C1518" s="775"/>
      <c r="D1518" s="792"/>
      <c r="E1518" s="798" t="s">
        <v>1103</v>
      </c>
      <c r="F1518" s="796" t="s">
        <v>265</v>
      </c>
      <c r="G1518" s="798" t="s">
        <v>153</v>
      </c>
      <c r="H1518" s="796" t="s">
        <v>153</v>
      </c>
      <c r="I1518" s="798" t="s">
        <v>159</v>
      </c>
      <c r="J1518" s="796" t="s">
        <v>223</v>
      </c>
      <c r="K1518" s="798" t="s">
        <v>156</v>
      </c>
      <c r="L1518" s="796" t="s">
        <v>985</v>
      </c>
      <c r="M1518" s="798" t="s">
        <v>1104</v>
      </c>
      <c r="N1518" s="794">
        <v>3.1999999999999997</v>
      </c>
      <c r="O1518" s="794">
        <v>2.9530000000000007</v>
      </c>
      <c r="P1518" s="794"/>
      <c r="Q1518" s="795">
        <v>14080.546999999999</v>
      </c>
      <c r="R1518" s="796"/>
      <c r="S1518" s="797"/>
    </row>
    <row r="1519" spans="1:19" s="161" customFormat="1">
      <c r="A1519" s="280"/>
      <c r="B1519" s="781"/>
      <c r="C1519" s="775"/>
      <c r="D1519" s="792"/>
      <c r="E1519" s="793"/>
      <c r="F1519" s="792"/>
      <c r="G1519" s="793"/>
      <c r="H1519" s="792"/>
      <c r="I1519" s="793"/>
      <c r="J1519" s="792"/>
      <c r="K1519" s="793"/>
      <c r="L1519" s="792"/>
      <c r="M1519" s="793"/>
      <c r="N1519" s="794"/>
      <c r="O1519" s="794"/>
      <c r="P1519" s="794"/>
      <c r="Q1519" s="795"/>
      <c r="R1519" s="796" t="s">
        <v>1105</v>
      </c>
      <c r="S1519" s="797">
        <v>9058170.3599999994</v>
      </c>
    </row>
    <row r="1520" spans="1:19" s="161" customFormat="1">
      <c r="A1520" s="280"/>
      <c r="B1520" s="781"/>
      <c r="C1520" s="775"/>
      <c r="D1520" s="792"/>
      <c r="E1520" s="799" t="s">
        <v>1106</v>
      </c>
      <c r="F1520" s="800"/>
      <c r="G1520" s="800"/>
      <c r="H1520" s="800"/>
      <c r="I1520" s="800"/>
      <c r="J1520" s="800"/>
      <c r="K1520" s="800"/>
      <c r="L1520" s="800"/>
      <c r="M1520" s="800"/>
      <c r="N1520" s="801">
        <v>3.1999999999999997</v>
      </c>
      <c r="O1520" s="801">
        <v>2.9530000000000007</v>
      </c>
      <c r="P1520" s="801">
        <v>3.0960000000000001</v>
      </c>
      <c r="Q1520" s="802">
        <v>14080.546999999999</v>
      </c>
      <c r="R1520" s="800"/>
      <c r="S1520" s="803"/>
    </row>
    <row r="1521" spans="1:19" s="161" customFormat="1">
      <c r="A1521" s="280"/>
      <c r="B1521" s="781"/>
      <c r="C1521" s="775"/>
      <c r="D1521" s="792"/>
      <c r="E1521" s="798" t="s">
        <v>2159</v>
      </c>
      <c r="F1521" s="796" t="s">
        <v>2160</v>
      </c>
      <c r="G1521" s="798" t="s">
        <v>153</v>
      </c>
      <c r="H1521" s="796" t="s">
        <v>153</v>
      </c>
      <c r="I1521" s="798" t="s">
        <v>159</v>
      </c>
      <c r="J1521" s="796" t="s">
        <v>223</v>
      </c>
      <c r="K1521" s="798" t="s">
        <v>156</v>
      </c>
      <c r="L1521" s="796" t="s">
        <v>985</v>
      </c>
      <c r="M1521" s="798" t="s">
        <v>1181</v>
      </c>
      <c r="N1521" s="794">
        <v>2.4</v>
      </c>
      <c r="O1521" s="794">
        <v>2.4</v>
      </c>
      <c r="P1521" s="794"/>
      <c r="Q1521" s="795">
        <v>6265.9929499999998</v>
      </c>
      <c r="R1521" s="796"/>
      <c r="S1521" s="797"/>
    </row>
    <row r="1522" spans="1:19" s="161" customFormat="1">
      <c r="A1522" s="280"/>
      <c r="B1522" s="781"/>
      <c r="C1522" s="775"/>
      <c r="D1522" s="792"/>
      <c r="E1522" s="793"/>
      <c r="F1522" s="792"/>
      <c r="G1522" s="793"/>
      <c r="H1522" s="792"/>
      <c r="I1522" s="793"/>
      <c r="J1522" s="792"/>
      <c r="K1522" s="793"/>
      <c r="L1522" s="792"/>
      <c r="M1522" s="793"/>
      <c r="N1522" s="794"/>
      <c r="O1522" s="794"/>
      <c r="P1522" s="794"/>
      <c r="Q1522" s="795"/>
      <c r="R1522" s="796" t="s">
        <v>1105</v>
      </c>
      <c r="S1522" s="797">
        <v>3700647.2752499999</v>
      </c>
    </row>
    <row r="1523" spans="1:19" s="161" customFormat="1">
      <c r="A1523" s="280"/>
      <c r="B1523" s="781"/>
      <c r="C1523" s="775"/>
      <c r="D1523" s="792"/>
      <c r="E1523" s="799" t="s">
        <v>2161</v>
      </c>
      <c r="F1523" s="800"/>
      <c r="G1523" s="800"/>
      <c r="H1523" s="800"/>
      <c r="I1523" s="800"/>
      <c r="J1523" s="800"/>
      <c r="K1523" s="800"/>
      <c r="L1523" s="800"/>
      <c r="M1523" s="800"/>
      <c r="N1523" s="801">
        <v>2.4</v>
      </c>
      <c r="O1523" s="801">
        <v>2.4</v>
      </c>
      <c r="P1523" s="801">
        <v>2.4020000000000001</v>
      </c>
      <c r="Q1523" s="802">
        <v>6265.9929499999998</v>
      </c>
      <c r="R1523" s="800"/>
      <c r="S1523" s="803"/>
    </row>
    <row r="1524" spans="1:19" s="161" customFormat="1">
      <c r="A1524" s="280"/>
      <c r="B1524" s="781"/>
      <c r="C1524" s="785"/>
      <c r="D1524" s="796" t="s">
        <v>176</v>
      </c>
      <c r="E1524" s="792"/>
      <c r="F1524" s="792"/>
      <c r="G1524" s="792"/>
      <c r="H1524" s="792"/>
      <c r="I1524" s="792"/>
      <c r="J1524" s="792"/>
      <c r="K1524" s="792"/>
      <c r="L1524" s="792"/>
      <c r="M1524" s="792"/>
      <c r="N1524" s="794">
        <v>10.4</v>
      </c>
      <c r="O1524" s="794">
        <v>9.6149999999999967</v>
      </c>
      <c r="P1524" s="794"/>
      <c r="Q1524" s="795">
        <v>50596.651950000007</v>
      </c>
      <c r="R1524" s="792"/>
      <c r="S1524" s="797"/>
    </row>
    <row r="1525" spans="1:19" s="161" customFormat="1">
      <c r="A1525" s="280"/>
      <c r="B1525" s="781"/>
      <c r="C1525" s="786" t="s">
        <v>2162</v>
      </c>
      <c r="D1525" s="800"/>
      <c r="E1525" s="800"/>
      <c r="F1525" s="800"/>
      <c r="G1525" s="800"/>
      <c r="H1525" s="800"/>
      <c r="I1525" s="800"/>
      <c r="J1525" s="800"/>
      <c r="K1525" s="800"/>
      <c r="L1525" s="800"/>
      <c r="M1525" s="800"/>
      <c r="N1525" s="801">
        <v>10.4</v>
      </c>
      <c r="O1525" s="801">
        <v>9.6149999999999967</v>
      </c>
      <c r="P1525" s="801"/>
      <c r="Q1525" s="802">
        <v>50596.651950000007</v>
      </c>
      <c r="R1525" s="800"/>
      <c r="S1525" s="803"/>
    </row>
    <row r="1526" spans="1:19" s="161" customFormat="1">
      <c r="A1526" s="280"/>
      <c r="B1526" s="781"/>
      <c r="C1526" s="776" t="s">
        <v>2163</v>
      </c>
      <c r="D1526" s="796" t="s">
        <v>177</v>
      </c>
      <c r="E1526" s="798" t="s">
        <v>992</v>
      </c>
      <c r="F1526" s="796"/>
      <c r="G1526" s="798" t="s">
        <v>179</v>
      </c>
      <c r="H1526" s="796" t="s">
        <v>179</v>
      </c>
      <c r="I1526" s="798" t="s">
        <v>154</v>
      </c>
      <c r="J1526" s="796" t="s">
        <v>155</v>
      </c>
      <c r="K1526" s="798" t="s">
        <v>156</v>
      </c>
      <c r="L1526" s="796" t="s">
        <v>993</v>
      </c>
      <c r="M1526" s="798" t="s">
        <v>994</v>
      </c>
      <c r="N1526" s="794">
        <v>3.78</v>
      </c>
      <c r="O1526" s="794">
        <v>1.29</v>
      </c>
      <c r="P1526" s="794"/>
      <c r="Q1526" s="795">
        <v>11226.09</v>
      </c>
      <c r="R1526" s="796"/>
      <c r="S1526" s="797"/>
    </row>
    <row r="1527" spans="1:19" s="161" customFormat="1">
      <c r="A1527" s="280"/>
      <c r="B1527" s="781"/>
      <c r="C1527" s="775"/>
      <c r="D1527" s="792"/>
      <c r="E1527" s="799" t="s">
        <v>995</v>
      </c>
      <c r="F1527" s="800"/>
      <c r="G1527" s="800"/>
      <c r="H1527" s="800"/>
      <c r="I1527" s="800"/>
      <c r="J1527" s="800"/>
      <c r="K1527" s="800"/>
      <c r="L1527" s="800"/>
      <c r="M1527" s="800"/>
      <c r="N1527" s="801">
        <v>3.78</v>
      </c>
      <c r="O1527" s="801">
        <v>1.29</v>
      </c>
      <c r="P1527" s="801">
        <v>1.8580000000000001</v>
      </c>
      <c r="Q1527" s="802">
        <v>11226.09</v>
      </c>
      <c r="R1527" s="800"/>
      <c r="S1527" s="803"/>
    </row>
    <row r="1528" spans="1:19" s="161" customFormat="1">
      <c r="A1528" s="280"/>
      <c r="B1528" s="781"/>
      <c r="C1528" s="785"/>
      <c r="D1528" s="796" t="s">
        <v>189</v>
      </c>
      <c r="E1528" s="792"/>
      <c r="F1528" s="792"/>
      <c r="G1528" s="792"/>
      <c r="H1528" s="792"/>
      <c r="I1528" s="792"/>
      <c r="J1528" s="792"/>
      <c r="K1528" s="792"/>
      <c r="L1528" s="792"/>
      <c r="M1528" s="792"/>
      <c r="N1528" s="794">
        <v>3.78</v>
      </c>
      <c r="O1528" s="794">
        <v>1.29</v>
      </c>
      <c r="P1528" s="794"/>
      <c r="Q1528" s="795">
        <v>11226.09</v>
      </c>
      <c r="R1528" s="792"/>
      <c r="S1528" s="797"/>
    </row>
    <row r="1529" spans="1:19" s="161" customFormat="1">
      <c r="A1529" s="280"/>
      <c r="B1529" s="781"/>
      <c r="C1529" s="786" t="s">
        <v>2164</v>
      </c>
      <c r="D1529" s="800"/>
      <c r="E1529" s="800"/>
      <c r="F1529" s="800"/>
      <c r="G1529" s="800"/>
      <c r="H1529" s="800"/>
      <c r="I1529" s="800"/>
      <c r="J1529" s="800"/>
      <c r="K1529" s="800"/>
      <c r="L1529" s="800"/>
      <c r="M1529" s="800"/>
      <c r="N1529" s="801">
        <v>3.78</v>
      </c>
      <c r="O1529" s="801">
        <v>1.29</v>
      </c>
      <c r="P1529" s="801"/>
      <c r="Q1529" s="802">
        <v>11226.09</v>
      </c>
      <c r="R1529" s="800"/>
      <c r="S1529" s="803"/>
    </row>
    <row r="1530" spans="1:19" s="161" customFormat="1">
      <c r="A1530" s="280"/>
      <c r="B1530" s="781"/>
      <c r="C1530" s="776" t="s">
        <v>2080</v>
      </c>
      <c r="D1530" s="796" t="s">
        <v>150</v>
      </c>
      <c r="E1530" s="798" t="s">
        <v>1774</v>
      </c>
      <c r="F1530" s="796"/>
      <c r="G1530" s="798" t="s">
        <v>153</v>
      </c>
      <c r="H1530" s="796" t="s">
        <v>153</v>
      </c>
      <c r="I1530" s="798" t="s">
        <v>154</v>
      </c>
      <c r="J1530" s="796" t="s">
        <v>155</v>
      </c>
      <c r="K1530" s="798" t="s">
        <v>156</v>
      </c>
      <c r="L1530" s="796" t="s">
        <v>972</v>
      </c>
      <c r="M1530" s="798" t="s">
        <v>972</v>
      </c>
      <c r="N1530" s="794">
        <v>5.3550000000000004</v>
      </c>
      <c r="O1530" s="794">
        <v>1.2</v>
      </c>
      <c r="P1530" s="794"/>
      <c r="Q1530" s="795">
        <v>15.641999999999999</v>
      </c>
      <c r="R1530" s="796"/>
      <c r="S1530" s="797"/>
    </row>
    <row r="1531" spans="1:19" s="161" customFormat="1">
      <c r="A1531" s="280"/>
      <c r="B1531" s="781"/>
      <c r="C1531" s="775"/>
      <c r="D1531" s="792"/>
      <c r="E1531" s="793"/>
      <c r="F1531" s="792"/>
      <c r="G1531" s="793"/>
      <c r="H1531" s="792"/>
      <c r="I1531" s="793"/>
      <c r="J1531" s="792"/>
      <c r="K1531" s="793"/>
      <c r="L1531" s="792"/>
      <c r="M1531" s="793"/>
      <c r="N1531" s="794"/>
      <c r="O1531" s="794"/>
      <c r="P1531" s="794"/>
      <c r="Q1531" s="795"/>
      <c r="R1531" s="796" t="s">
        <v>161</v>
      </c>
      <c r="S1531" s="797">
        <v>1018</v>
      </c>
    </row>
    <row r="1532" spans="1:19" s="161" customFormat="1">
      <c r="A1532" s="280"/>
      <c r="B1532" s="781"/>
      <c r="C1532" s="775"/>
      <c r="D1532" s="792"/>
      <c r="E1532" s="799" t="s">
        <v>1775</v>
      </c>
      <c r="F1532" s="800"/>
      <c r="G1532" s="800"/>
      <c r="H1532" s="800"/>
      <c r="I1532" s="800"/>
      <c r="J1532" s="800"/>
      <c r="K1532" s="800"/>
      <c r="L1532" s="800"/>
      <c r="M1532" s="800"/>
      <c r="N1532" s="801">
        <v>5.3550000000000004</v>
      </c>
      <c r="O1532" s="801">
        <v>1.2</v>
      </c>
      <c r="P1532" s="801">
        <v>0.82499999999999996</v>
      </c>
      <c r="Q1532" s="802">
        <v>15.641999999999999</v>
      </c>
      <c r="R1532" s="800"/>
      <c r="S1532" s="803"/>
    </row>
    <row r="1533" spans="1:19" s="161" customFormat="1">
      <c r="A1533" s="280"/>
      <c r="B1533" s="781"/>
      <c r="C1533" s="775"/>
      <c r="D1533" s="792"/>
      <c r="E1533" s="798" t="s">
        <v>973</v>
      </c>
      <c r="F1533" s="796"/>
      <c r="G1533" s="798" t="s">
        <v>153</v>
      </c>
      <c r="H1533" s="796" t="s">
        <v>153</v>
      </c>
      <c r="I1533" s="798" t="s">
        <v>154</v>
      </c>
      <c r="J1533" s="796" t="s">
        <v>155</v>
      </c>
      <c r="K1533" s="798" t="s">
        <v>156</v>
      </c>
      <c r="L1533" s="796" t="s">
        <v>972</v>
      </c>
      <c r="M1533" s="798" t="s">
        <v>972</v>
      </c>
      <c r="N1533" s="794">
        <v>3.4999999999999996</v>
      </c>
      <c r="O1533" s="794">
        <v>3.4999999999999996</v>
      </c>
      <c r="P1533" s="794"/>
      <c r="Q1533" s="795">
        <v>27.614000000000001</v>
      </c>
      <c r="R1533" s="796"/>
      <c r="S1533" s="797"/>
    </row>
    <row r="1534" spans="1:19" s="161" customFormat="1">
      <c r="A1534" s="280"/>
      <c r="B1534" s="781"/>
      <c r="C1534" s="775"/>
      <c r="D1534" s="792"/>
      <c r="E1534" s="793"/>
      <c r="F1534" s="792"/>
      <c r="G1534" s="793"/>
      <c r="H1534" s="792"/>
      <c r="I1534" s="793"/>
      <c r="J1534" s="792"/>
      <c r="K1534" s="793"/>
      <c r="L1534" s="792"/>
      <c r="M1534" s="793"/>
      <c r="N1534" s="794"/>
      <c r="O1534" s="794"/>
      <c r="P1534" s="794"/>
      <c r="Q1534" s="795"/>
      <c r="R1534" s="796" t="s">
        <v>161</v>
      </c>
      <c r="S1534" s="797">
        <v>3965.4</v>
      </c>
    </row>
    <row r="1535" spans="1:19" s="161" customFormat="1">
      <c r="A1535" s="280"/>
      <c r="B1535" s="781"/>
      <c r="C1535" s="775"/>
      <c r="D1535" s="792"/>
      <c r="E1535" s="799" t="s">
        <v>974</v>
      </c>
      <c r="F1535" s="800"/>
      <c r="G1535" s="800"/>
      <c r="H1535" s="800"/>
      <c r="I1535" s="800"/>
      <c r="J1535" s="800"/>
      <c r="K1535" s="800"/>
      <c r="L1535" s="800"/>
      <c r="M1535" s="800"/>
      <c r="N1535" s="801">
        <v>3.4999999999999996</v>
      </c>
      <c r="O1535" s="801">
        <v>3.4999999999999996</v>
      </c>
      <c r="P1535" s="801">
        <v>2.9780000000000002</v>
      </c>
      <c r="Q1535" s="802">
        <v>27.614000000000001</v>
      </c>
      <c r="R1535" s="800"/>
      <c r="S1535" s="803"/>
    </row>
    <row r="1536" spans="1:19" s="161" customFormat="1">
      <c r="A1536" s="280"/>
      <c r="B1536" s="781"/>
      <c r="C1536" s="775"/>
      <c r="D1536" s="796" t="s">
        <v>176</v>
      </c>
      <c r="E1536" s="792"/>
      <c r="F1536" s="792"/>
      <c r="G1536" s="792"/>
      <c r="H1536" s="792"/>
      <c r="I1536" s="792"/>
      <c r="J1536" s="792"/>
      <c r="K1536" s="792"/>
      <c r="L1536" s="792"/>
      <c r="M1536" s="792"/>
      <c r="N1536" s="794">
        <v>8.8550000000000022</v>
      </c>
      <c r="O1536" s="794">
        <v>4.7</v>
      </c>
      <c r="P1536" s="794"/>
      <c r="Q1536" s="795">
        <v>43.256</v>
      </c>
      <c r="R1536" s="792"/>
      <c r="S1536" s="797"/>
    </row>
    <row r="1537" spans="1:254" s="161" customFormat="1">
      <c r="A1537" s="280"/>
      <c r="B1537" s="781"/>
      <c r="C1537" s="775"/>
      <c r="D1537" s="796" t="s">
        <v>177</v>
      </c>
      <c r="E1537" s="798" t="s">
        <v>975</v>
      </c>
      <c r="F1537" s="796"/>
      <c r="G1537" s="798" t="s">
        <v>179</v>
      </c>
      <c r="H1537" s="796" t="s">
        <v>179</v>
      </c>
      <c r="I1537" s="798" t="s">
        <v>154</v>
      </c>
      <c r="J1537" s="796" t="s">
        <v>155</v>
      </c>
      <c r="K1537" s="798" t="s">
        <v>156</v>
      </c>
      <c r="L1537" s="796" t="s">
        <v>972</v>
      </c>
      <c r="M1537" s="798" t="s">
        <v>972</v>
      </c>
      <c r="N1537" s="794">
        <v>3.460999999999999</v>
      </c>
      <c r="O1537" s="794">
        <v>3.2999999999999994</v>
      </c>
      <c r="P1537" s="794"/>
      <c r="Q1537" s="795">
        <v>23020.716</v>
      </c>
      <c r="R1537" s="796"/>
      <c r="S1537" s="797"/>
    </row>
    <row r="1538" spans="1:254" s="161" customFormat="1">
      <c r="A1538" s="280"/>
      <c r="B1538" s="781"/>
      <c r="C1538" s="775"/>
      <c r="D1538" s="792"/>
      <c r="E1538" s="799" t="s">
        <v>976</v>
      </c>
      <c r="F1538" s="800"/>
      <c r="G1538" s="800"/>
      <c r="H1538" s="800"/>
      <c r="I1538" s="800"/>
      <c r="J1538" s="800"/>
      <c r="K1538" s="800"/>
      <c r="L1538" s="800"/>
      <c r="M1538" s="800"/>
      <c r="N1538" s="801">
        <v>3.460999999999999</v>
      </c>
      <c r="O1538" s="801">
        <v>3.2999999999999994</v>
      </c>
      <c r="P1538" s="801">
        <v>3.31</v>
      </c>
      <c r="Q1538" s="802">
        <v>23020.716</v>
      </c>
      <c r="R1538" s="800"/>
      <c r="S1538" s="803"/>
    </row>
    <row r="1539" spans="1:254" s="161" customFormat="1">
      <c r="A1539" s="280"/>
      <c r="B1539" s="781"/>
      <c r="C1539" s="785"/>
      <c r="D1539" s="796" t="s">
        <v>189</v>
      </c>
      <c r="E1539" s="792"/>
      <c r="F1539" s="792"/>
      <c r="G1539" s="792"/>
      <c r="H1539" s="792"/>
      <c r="I1539" s="792"/>
      <c r="J1539" s="792"/>
      <c r="K1539" s="792"/>
      <c r="L1539" s="792"/>
      <c r="M1539" s="792"/>
      <c r="N1539" s="794">
        <v>3.460999999999999</v>
      </c>
      <c r="O1539" s="794">
        <v>3.2999999999999994</v>
      </c>
      <c r="P1539" s="794"/>
      <c r="Q1539" s="795">
        <v>23020.716</v>
      </c>
      <c r="R1539" s="792"/>
      <c r="S1539" s="797"/>
    </row>
    <row r="1540" spans="1:254" s="161" customFormat="1">
      <c r="A1540" s="280"/>
      <c r="B1540" s="781"/>
      <c r="C1540" s="786" t="s">
        <v>2081</v>
      </c>
      <c r="D1540" s="800"/>
      <c r="E1540" s="800"/>
      <c r="F1540" s="800"/>
      <c r="G1540" s="800"/>
      <c r="H1540" s="800"/>
      <c r="I1540" s="800"/>
      <c r="J1540" s="800"/>
      <c r="K1540" s="800"/>
      <c r="L1540" s="800"/>
      <c r="M1540" s="800"/>
      <c r="N1540" s="801">
        <v>12.316000000000001</v>
      </c>
      <c r="O1540" s="801">
        <v>8.0000000000000036</v>
      </c>
      <c r="P1540" s="801"/>
      <c r="Q1540" s="802">
        <v>23063.972000000002</v>
      </c>
      <c r="R1540" s="800"/>
      <c r="S1540" s="803"/>
    </row>
    <row r="1541" spans="1:254" s="161" customFormat="1">
      <c r="A1541" s="280"/>
      <c r="B1541" s="781"/>
      <c r="C1541" s="776" t="s">
        <v>2165</v>
      </c>
      <c r="D1541" s="796" t="s">
        <v>177</v>
      </c>
      <c r="E1541" s="798" t="s">
        <v>990</v>
      </c>
      <c r="F1541" s="796"/>
      <c r="G1541" s="798" t="s">
        <v>179</v>
      </c>
      <c r="H1541" s="796" t="s">
        <v>179</v>
      </c>
      <c r="I1541" s="798" t="s">
        <v>154</v>
      </c>
      <c r="J1541" s="796" t="s">
        <v>155</v>
      </c>
      <c r="K1541" s="798" t="s">
        <v>156</v>
      </c>
      <c r="L1541" s="796" t="s">
        <v>972</v>
      </c>
      <c r="M1541" s="798" t="s">
        <v>972</v>
      </c>
      <c r="N1541" s="794">
        <v>4.1399999999999988</v>
      </c>
      <c r="O1541" s="794">
        <v>3.7000000000000011</v>
      </c>
      <c r="P1541" s="794"/>
      <c r="Q1541" s="795">
        <v>25371.060999999998</v>
      </c>
      <c r="R1541" s="796"/>
      <c r="S1541" s="797"/>
    </row>
    <row r="1542" spans="1:254" s="161" customFormat="1">
      <c r="A1542" s="280"/>
      <c r="B1542" s="781"/>
      <c r="C1542" s="775"/>
      <c r="D1542" s="792"/>
      <c r="E1542" s="799" t="s">
        <v>991</v>
      </c>
      <c r="F1542" s="800"/>
      <c r="G1542" s="800"/>
      <c r="H1542" s="800"/>
      <c r="I1542" s="800"/>
      <c r="J1542" s="800"/>
      <c r="K1542" s="800"/>
      <c r="L1542" s="800"/>
      <c r="M1542" s="800"/>
      <c r="N1542" s="801">
        <v>4.1399999999999988</v>
      </c>
      <c r="O1542" s="801">
        <v>3.7000000000000011</v>
      </c>
      <c r="P1542" s="801">
        <v>3.964</v>
      </c>
      <c r="Q1542" s="802">
        <v>25371.060999999998</v>
      </c>
      <c r="R1542" s="800"/>
      <c r="S1542" s="803"/>
    </row>
    <row r="1543" spans="1:254" s="161" customFormat="1">
      <c r="A1543" s="280"/>
      <c r="B1543" s="781"/>
      <c r="C1543" s="785"/>
      <c r="D1543" s="796" t="s">
        <v>189</v>
      </c>
      <c r="E1543" s="792"/>
      <c r="F1543" s="792"/>
      <c r="G1543" s="792"/>
      <c r="H1543" s="792"/>
      <c r="I1543" s="792"/>
      <c r="J1543" s="792"/>
      <c r="K1543" s="792"/>
      <c r="L1543" s="792"/>
      <c r="M1543" s="792"/>
      <c r="N1543" s="794">
        <v>4.1399999999999988</v>
      </c>
      <c r="O1543" s="794">
        <v>3.7000000000000011</v>
      </c>
      <c r="P1543" s="794"/>
      <c r="Q1543" s="795">
        <v>25371.060999999998</v>
      </c>
      <c r="R1543" s="792"/>
      <c r="S1543" s="797"/>
    </row>
    <row r="1544" spans="1:254" s="161" customFormat="1">
      <c r="A1544" s="280"/>
      <c r="B1544" s="781"/>
      <c r="C1544" s="786" t="s">
        <v>2166</v>
      </c>
      <c r="D1544" s="800"/>
      <c r="E1544" s="800"/>
      <c r="F1544" s="800"/>
      <c r="G1544" s="800"/>
      <c r="H1544" s="800"/>
      <c r="I1544" s="800"/>
      <c r="J1544" s="800"/>
      <c r="K1544" s="800"/>
      <c r="L1544" s="800"/>
      <c r="M1544" s="800"/>
      <c r="N1544" s="801">
        <v>4.1399999999999988</v>
      </c>
      <c r="O1544" s="801">
        <v>3.7000000000000011</v>
      </c>
      <c r="P1544" s="801"/>
      <c r="Q1544" s="802">
        <v>25371.060999999998</v>
      </c>
      <c r="R1544" s="800"/>
      <c r="S1544" s="803"/>
    </row>
    <row r="1545" spans="1:254" s="161" customFormat="1">
      <c r="A1545" s="280"/>
      <c r="B1545" s="781"/>
      <c r="C1545" s="776" t="s">
        <v>2167</v>
      </c>
      <c r="D1545" s="796" t="s">
        <v>150</v>
      </c>
      <c r="E1545" s="798" t="s">
        <v>981</v>
      </c>
      <c r="F1545" s="796"/>
      <c r="G1545" s="798" t="s">
        <v>153</v>
      </c>
      <c r="H1545" s="796" t="s">
        <v>153</v>
      </c>
      <c r="I1545" s="798" t="s">
        <v>159</v>
      </c>
      <c r="J1545" s="796" t="s">
        <v>155</v>
      </c>
      <c r="K1545" s="798" t="s">
        <v>160</v>
      </c>
      <c r="L1545" s="796" t="s">
        <v>12</v>
      </c>
      <c r="M1545" s="798" t="s">
        <v>982</v>
      </c>
      <c r="N1545" s="794">
        <v>1.45</v>
      </c>
      <c r="O1545" s="794">
        <v>1.45</v>
      </c>
      <c r="P1545" s="794"/>
      <c r="Q1545" s="795">
        <v>3.044</v>
      </c>
      <c r="R1545" s="796"/>
      <c r="S1545" s="797"/>
    </row>
    <row r="1546" spans="1:254" s="161" customFormat="1">
      <c r="A1546" s="280"/>
      <c r="B1546" s="781"/>
      <c r="C1546" s="775"/>
      <c r="D1546" s="792"/>
      <c r="E1546" s="793"/>
      <c r="F1546" s="792"/>
      <c r="G1546" s="793"/>
      <c r="H1546" s="792"/>
      <c r="I1546" s="793"/>
      <c r="J1546" s="792"/>
      <c r="K1546" s="793"/>
      <c r="L1546" s="792"/>
      <c r="M1546" s="793"/>
      <c r="N1546" s="794"/>
      <c r="O1546" s="794"/>
      <c r="P1546" s="794"/>
      <c r="Q1546" s="795"/>
      <c r="R1546" s="796" t="s">
        <v>161</v>
      </c>
      <c r="S1546" s="797">
        <v>478</v>
      </c>
    </row>
    <row r="1547" spans="1:254" s="161" customFormat="1">
      <c r="A1547" s="280"/>
      <c r="B1547" s="781"/>
      <c r="C1547" s="775"/>
      <c r="D1547" s="792"/>
      <c r="E1547" s="799" t="s">
        <v>983</v>
      </c>
      <c r="F1547" s="800"/>
      <c r="G1547" s="800"/>
      <c r="H1547" s="800"/>
      <c r="I1547" s="800"/>
      <c r="J1547" s="800"/>
      <c r="K1547" s="800"/>
      <c r="L1547" s="800"/>
      <c r="M1547" s="800"/>
      <c r="N1547" s="801">
        <v>1.45</v>
      </c>
      <c r="O1547" s="801">
        <v>1.45</v>
      </c>
      <c r="P1547" s="801">
        <v>0.39</v>
      </c>
      <c r="Q1547" s="802">
        <v>3.044</v>
      </c>
      <c r="R1547" s="800"/>
      <c r="S1547" s="803"/>
    </row>
    <row r="1548" spans="1:254" s="161" customFormat="1">
      <c r="A1548" s="280"/>
      <c r="B1548" s="781"/>
      <c r="C1548" s="785"/>
      <c r="D1548" s="796" t="s">
        <v>176</v>
      </c>
      <c r="E1548" s="792"/>
      <c r="F1548" s="792"/>
      <c r="G1548" s="792"/>
      <c r="H1548" s="792"/>
      <c r="I1548" s="792"/>
      <c r="J1548" s="792"/>
      <c r="K1548" s="792"/>
      <c r="L1548" s="792"/>
      <c r="M1548" s="792"/>
      <c r="N1548" s="794">
        <v>1.45</v>
      </c>
      <c r="O1548" s="794">
        <v>1.45</v>
      </c>
      <c r="P1548" s="794"/>
      <c r="Q1548" s="795">
        <v>3.044</v>
      </c>
      <c r="R1548" s="792"/>
      <c r="S1548" s="797"/>
    </row>
    <row r="1549" spans="1:254" s="161" customFormat="1">
      <c r="A1549" s="280"/>
      <c r="B1549" s="781"/>
      <c r="C1549" s="786" t="s">
        <v>2168</v>
      </c>
      <c r="D1549" s="800"/>
      <c r="E1549" s="800"/>
      <c r="F1549" s="800"/>
      <c r="G1549" s="800"/>
      <c r="H1549" s="800"/>
      <c r="I1549" s="800"/>
      <c r="J1549" s="800"/>
      <c r="K1549" s="800"/>
      <c r="L1549" s="800"/>
      <c r="M1549" s="800"/>
      <c r="N1549" s="801">
        <v>1.45</v>
      </c>
      <c r="O1549" s="801">
        <v>1.45</v>
      </c>
      <c r="P1549" s="801"/>
      <c r="Q1549" s="802">
        <v>3.044</v>
      </c>
      <c r="R1549" s="800"/>
      <c r="S1549" s="803"/>
    </row>
    <row r="1550" spans="1:254" s="161" customFormat="1">
      <c r="A1550" s="280"/>
      <c r="B1550" s="781"/>
      <c r="C1550" s="776" t="s">
        <v>2121</v>
      </c>
      <c r="D1550" s="796" t="s">
        <v>150</v>
      </c>
      <c r="E1550" s="798" t="s">
        <v>960</v>
      </c>
      <c r="F1550" s="796"/>
      <c r="G1550" s="798" t="s">
        <v>153</v>
      </c>
      <c r="H1550" s="796" t="s">
        <v>153</v>
      </c>
      <c r="I1550" s="798" t="s">
        <v>154</v>
      </c>
      <c r="J1550" s="796" t="s">
        <v>155</v>
      </c>
      <c r="K1550" s="798" t="s">
        <v>156</v>
      </c>
      <c r="L1550" s="796" t="s">
        <v>961</v>
      </c>
      <c r="M1550" s="798" t="s">
        <v>962</v>
      </c>
      <c r="N1550" s="794">
        <v>3.03</v>
      </c>
      <c r="O1550" s="794">
        <v>0.38399999999999995</v>
      </c>
      <c r="P1550" s="794"/>
      <c r="Q1550" s="795">
        <v>5.4039999999999999</v>
      </c>
      <c r="R1550" s="796"/>
      <c r="S1550" s="797"/>
    </row>
    <row r="1551" spans="1:254" s="161" customFormat="1">
      <c r="A1551" s="280"/>
      <c r="B1551" s="781"/>
      <c r="C1551" s="775"/>
      <c r="D1551" s="792"/>
      <c r="E1551" s="793"/>
      <c r="F1551" s="792"/>
      <c r="G1551" s="793"/>
      <c r="H1551" s="792"/>
      <c r="I1551" s="793"/>
      <c r="J1551" s="792"/>
      <c r="K1551" s="793"/>
      <c r="L1551" s="792"/>
      <c r="M1551" s="793"/>
      <c r="N1551" s="794"/>
      <c r="O1551" s="794"/>
      <c r="P1551" s="794"/>
      <c r="Q1551" s="795"/>
      <c r="R1551" s="796" t="s">
        <v>161</v>
      </c>
      <c r="S1551" s="797">
        <v>630</v>
      </c>
    </row>
    <row r="1552" spans="1:254" s="161" customFormat="1" ht="14.25">
      <c r="A1552" s="281"/>
      <c r="B1552" s="781"/>
      <c r="C1552" s="775"/>
      <c r="D1552" s="792"/>
      <c r="E1552" s="799" t="s">
        <v>963</v>
      </c>
      <c r="F1552" s="800"/>
      <c r="G1552" s="800"/>
      <c r="H1552" s="800"/>
      <c r="I1552" s="800"/>
      <c r="J1552" s="800"/>
      <c r="K1552" s="800"/>
      <c r="L1552" s="800"/>
      <c r="M1552" s="800"/>
      <c r="N1552" s="801">
        <v>3.03</v>
      </c>
      <c r="O1552" s="801">
        <v>0.38399999999999995</v>
      </c>
      <c r="P1552" s="801">
        <v>0.44</v>
      </c>
      <c r="Q1552" s="802">
        <v>5.4039999999999999</v>
      </c>
      <c r="R1552" s="800"/>
      <c r="S1552" s="803"/>
      <c r="T1552" s="234"/>
      <c r="U1552" s="234"/>
      <c r="V1552" s="234"/>
      <c r="W1552" s="234"/>
      <c r="X1552" s="234"/>
      <c r="Y1552" s="234"/>
      <c r="Z1552" s="234"/>
      <c r="AA1552" s="234"/>
      <c r="AB1552" s="234"/>
      <c r="AC1552" s="234"/>
      <c r="AD1552" s="234"/>
      <c r="AE1552" s="234"/>
      <c r="AF1552" s="234"/>
      <c r="AG1552" s="234"/>
      <c r="AH1552" s="234"/>
      <c r="AI1552" s="234"/>
      <c r="AJ1552" s="234"/>
      <c r="AK1552" s="234"/>
      <c r="AL1552" s="234"/>
      <c r="AM1552" s="234"/>
      <c r="AN1552" s="234"/>
      <c r="AO1552" s="234"/>
      <c r="AP1552" s="234"/>
      <c r="AQ1552" s="234"/>
      <c r="AR1552" s="234"/>
      <c r="AS1552" s="234"/>
      <c r="AT1552" s="234"/>
      <c r="AU1552" s="234"/>
      <c r="AV1552" s="234"/>
      <c r="AW1552" s="234"/>
      <c r="AX1552" s="234"/>
      <c r="AY1552" s="234"/>
      <c r="AZ1552" s="234"/>
      <c r="BA1552" s="234"/>
      <c r="BB1552" s="234"/>
      <c r="BC1552" s="234"/>
      <c r="BD1552" s="234"/>
      <c r="BE1552" s="234"/>
      <c r="BF1552" s="234"/>
      <c r="BG1552" s="234"/>
      <c r="BH1552" s="234"/>
      <c r="BI1552" s="234"/>
      <c r="BJ1552" s="234"/>
      <c r="BK1552" s="234"/>
      <c r="BL1552" s="234"/>
      <c r="BM1552" s="234"/>
      <c r="BN1552" s="234"/>
      <c r="BO1552" s="234"/>
      <c r="BP1552" s="234"/>
      <c r="BQ1552" s="234"/>
      <c r="BR1552" s="234"/>
      <c r="BS1552" s="234"/>
      <c r="BT1552" s="234"/>
      <c r="BU1552" s="234"/>
      <c r="BV1552" s="234"/>
      <c r="BW1552" s="234"/>
      <c r="BX1552" s="234"/>
      <c r="BY1552" s="234"/>
      <c r="BZ1552" s="234"/>
      <c r="CA1552" s="234"/>
      <c r="CB1552" s="234"/>
      <c r="CC1552" s="234"/>
      <c r="CD1552" s="234"/>
      <c r="CE1552" s="234"/>
      <c r="CF1552" s="234"/>
      <c r="CG1552" s="234"/>
      <c r="CH1552" s="234"/>
      <c r="CI1552" s="234"/>
      <c r="CJ1552" s="234"/>
      <c r="CK1552" s="234"/>
      <c r="CL1552" s="234"/>
      <c r="CM1552" s="234"/>
      <c r="CN1552" s="234"/>
      <c r="CO1552" s="234"/>
      <c r="CP1552" s="234"/>
      <c r="CQ1552" s="234"/>
      <c r="CR1552" s="234"/>
      <c r="CS1552" s="234"/>
      <c r="CT1552" s="234"/>
      <c r="CU1552" s="234"/>
      <c r="CV1552" s="234"/>
      <c r="CW1552" s="234"/>
      <c r="CX1552" s="234"/>
      <c r="CY1552" s="234"/>
      <c r="CZ1552" s="234"/>
      <c r="DA1552" s="234"/>
      <c r="DB1552" s="234"/>
      <c r="DC1552" s="234"/>
      <c r="DD1552" s="234"/>
      <c r="DE1552" s="234"/>
      <c r="DF1552" s="234"/>
      <c r="DG1552" s="234"/>
      <c r="DH1552" s="234"/>
      <c r="DI1552" s="234"/>
      <c r="DJ1552" s="234"/>
      <c r="DK1552" s="234"/>
      <c r="DL1552" s="234"/>
      <c r="DM1552" s="234"/>
      <c r="DN1552" s="234"/>
      <c r="DO1552" s="234"/>
      <c r="DP1552" s="234"/>
      <c r="DQ1552" s="234"/>
      <c r="DR1552" s="234"/>
      <c r="DS1552" s="234"/>
      <c r="DT1552" s="234"/>
      <c r="DU1552" s="234"/>
      <c r="DV1552" s="234"/>
      <c r="DW1552" s="234"/>
      <c r="DX1552" s="234"/>
      <c r="DY1552" s="234"/>
      <c r="DZ1552" s="234"/>
      <c r="EA1552" s="234"/>
      <c r="EB1552" s="234"/>
      <c r="EC1552" s="234"/>
      <c r="ED1552" s="234"/>
      <c r="EE1552" s="234"/>
      <c r="EF1552" s="234"/>
      <c r="EG1552" s="234"/>
      <c r="EH1552" s="234"/>
      <c r="EI1552" s="234"/>
      <c r="EJ1552" s="234"/>
      <c r="EK1552" s="234"/>
      <c r="EL1552" s="234"/>
      <c r="EM1552" s="234"/>
      <c r="EN1552" s="234"/>
      <c r="EO1552" s="234"/>
      <c r="EP1552" s="234"/>
      <c r="EQ1552" s="234"/>
      <c r="ER1552" s="234"/>
      <c r="ES1552" s="234"/>
      <c r="ET1552" s="234"/>
      <c r="EU1552" s="234"/>
      <c r="EV1552" s="234"/>
      <c r="EW1552" s="234"/>
      <c r="EX1552" s="234"/>
      <c r="EY1552" s="234"/>
      <c r="EZ1552" s="234"/>
      <c r="FA1552" s="234"/>
      <c r="FB1552" s="234"/>
      <c r="FC1552" s="234"/>
      <c r="FD1552" s="234"/>
      <c r="FE1552" s="234"/>
      <c r="FF1552" s="234"/>
      <c r="FG1552" s="234"/>
      <c r="FH1552" s="234"/>
      <c r="FI1552" s="234"/>
      <c r="FJ1552" s="234"/>
      <c r="FK1552" s="234"/>
      <c r="FL1552" s="234"/>
      <c r="FM1552" s="234"/>
      <c r="FN1552" s="234"/>
      <c r="FO1552" s="234"/>
      <c r="FP1552" s="234"/>
      <c r="FQ1552" s="234"/>
      <c r="FR1552" s="234"/>
      <c r="FS1552" s="234"/>
      <c r="FT1552" s="234"/>
      <c r="FU1552" s="234"/>
      <c r="FV1552" s="234"/>
      <c r="FW1552" s="234"/>
      <c r="FX1552" s="234"/>
      <c r="FY1552" s="234"/>
      <c r="FZ1552" s="234"/>
      <c r="GA1552" s="234"/>
      <c r="GB1552" s="234"/>
      <c r="GC1552" s="234"/>
      <c r="GD1552" s="234"/>
      <c r="GE1552" s="234"/>
      <c r="GF1552" s="234"/>
      <c r="GG1552" s="234"/>
      <c r="GH1552" s="234"/>
      <c r="GI1552" s="234"/>
      <c r="GJ1552" s="234"/>
      <c r="GK1552" s="234"/>
      <c r="GL1552" s="234"/>
      <c r="GM1552" s="234"/>
      <c r="GN1552" s="234"/>
      <c r="GO1552" s="234"/>
      <c r="GP1552" s="234"/>
      <c r="GQ1552" s="234"/>
      <c r="GR1552" s="234"/>
      <c r="GS1552" s="234"/>
      <c r="GT1552" s="234"/>
      <c r="GU1552" s="234"/>
      <c r="GV1552" s="234"/>
      <c r="GW1552" s="234"/>
      <c r="GX1552" s="234"/>
      <c r="GY1552" s="234"/>
      <c r="GZ1552" s="234"/>
      <c r="HA1552" s="234"/>
      <c r="HB1552" s="234"/>
      <c r="HC1552" s="234"/>
      <c r="HD1552" s="234"/>
      <c r="HE1552" s="234"/>
      <c r="HF1552" s="234"/>
      <c r="HG1552" s="234"/>
      <c r="HH1552" s="234"/>
      <c r="HI1552" s="234"/>
      <c r="HJ1552" s="234"/>
      <c r="HK1552" s="234"/>
      <c r="HL1552" s="234"/>
      <c r="HM1552" s="234"/>
      <c r="HN1552" s="234"/>
      <c r="HO1552" s="234"/>
      <c r="HP1552" s="234"/>
      <c r="HQ1552" s="234"/>
      <c r="HR1552" s="234"/>
      <c r="HS1552" s="234"/>
      <c r="HT1552" s="234"/>
      <c r="HU1552" s="234"/>
      <c r="HV1552" s="234"/>
      <c r="HW1552" s="234"/>
      <c r="HX1552" s="234"/>
      <c r="HY1552" s="234"/>
      <c r="HZ1552" s="234"/>
      <c r="IA1552" s="234"/>
      <c r="IB1552" s="234"/>
      <c r="IC1552" s="234"/>
      <c r="ID1552" s="234"/>
      <c r="IE1552" s="234"/>
      <c r="IF1552" s="234"/>
      <c r="IG1552" s="234"/>
      <c r="IH1552" s="234"/>
      <c r="II1552" s="234"/>
      <c r="IJ1552" s="234"/>
      <c r="IK1552" s="234"/>
      <c r="IL1552" s="234"/>
      <c r="IM1552" s="234"/>
      <c r="IN1552" s="234"/>
      <c r="IO1552" s="234"/>
      <c r="IP1552" s="234"/>
      <c r="IQ1552" s="234"/>
      <c r="IR1552" s="234"/>
      <c r="IS1552" s="234"/>
      <c r="IT1552" s="234"/>
    </row>
    <row r="1553" spans="1:19" s="161" customFormat="1">
      <c r="A1553" s="280"/>
      <c r="B1553" s="781"/>
      <c r="C1553" s="785"/>
      <c r="D1553" s="796" t="s">
        <v>176</v>
      </c>
      <c r="E1553" s="792"/>
      <c r="F1553" s="792"/>
      <c r="G1553" s="792"/>
      <c r="H1553" s="792"/>
      <c r="I1553" s="792"/>
      <c r="J1553" s="792"/>
      <c r="K1553" s="792"/>
      <c r="L1553" s="792"/>
      <c r="M1553" s="792"/>
      <c r="N1553" s="794">
        <v>3.03</v>
      </c>
      <c r="O1553" s="794">
        <v>0.38399999999999995</v>
      </c>
      <c r="P1553" s="794"/>
      <c r="Q1553" s="795">
        <v>5.4039999999999999</v>
      </c>
      <c r="R1553" s="792"/>
      <c r="S1553" s="797"/>
    </row>
    <row r="1554" spans="1:19" s="161" customFormat="1">
      <c r="A1554" s="280"/>
      <c r="B1554" s="781"/>
      <c r="C1554" s="786" t="s">
        <v>2122</v>
      </c>
      <c r="D1554" s="800"/>
      <c r="E1554" s="800"/>
      <c r="F1554" s="800"/>
      <c r="G1554" s="800"/>
      <c r="H1554" s="800"/>
      <c r="I1554" s="800"/>
      <c r="J1554" s="800"/>
      <c r="K1554" s="800"/>
      <c r="L1554" s="800"/>
      <c r="M1554" s="800"/>
      <c r="N1554" s="801">
        <v>3.03</v>
      </c>
      <c r="O1554" s="801">
        <v>0.38399999999999995</v>
      </c>
      <c r="P1554" s="801"/>
      <c r="Q1554" s="802">
        <v>5.4039999999999999</v>
      </c>
      <c r="R1554" s="800"/>
      <c r="S1554" s="803"/>
    </row>
    <row r="1555" spans="1:19" s="161" customFormat="1">
      <c r="A1555" s="280"/>
      <c r="B1555" s="781"/>
      <c r="C1555" s="776" t="s">
        <v>2169</v>
      </c>
      <c r="D1555" s="796" t="s">
        <v>150</v>
      </c>
      <c r="E1555" s="798" t="s">
        <v>984</v>
      </c>
      <c r="F1555" s="796"/>
      <c r="G1555" s="798" t="s">
        <v>153</v>
      </c>
      <c r="H1555" s="796" t="s">
        <v>153</v>
      </c>
      <c r="I1555" s="798" t="s">
        <v>154</v>
      </c>
      <c r="J1555" s="796" t="s">
        <v>155</v>
      </c>
      <c r="K1555" s="798" t="s">
        <v>156</v>
      </c>
      <c r="L1555" s="796" t="s">
        <v>985</v>
      </c>
      <c r="M1555" s="798" t="s">
        <v>986</v>
      </c>
      <c r="N1555" s="794">
        <v>2.625</v>
      </c>
      <c r="O1555" s="794">
        <v>1.9800000000000002</v>
      </c>
      <c r="P1555" s="794"/>
      <c r="Q1555" s="795">
        <v>59.455999999999996</v>
      </c>
      <c r="R1555" s="796"/>
      <c r="S1555" s="797"/>
    </row>
    <row r="1556" spans="1:19" s="161" customFormat="1">
      <c r="A1556" s="280"/>
      <c r="B1556" s="781"/>
      <c r="C1556" s="775"/>
      <c r="D1556" s="792"/>
      <c r="E1556" s="793"/>
      <c r="F1556" s="792"/>
      <c r="G1556" s="793"/>
      <c r="H1556" s="792"/>
      <c r="I1556" s="793"/>
      <c r="J1556" s="792"/>
      <c r="K1556" s="793"/>
      <c r="L1556" s="792"/>
      <c r="M1556" s="793"/>
      <c r="N1556" s="794"/>
      <c r="O1556" s="794"/>
      <c r="P1556" s="794"/>
      <c r="Q1556" s="795"/>
      <c r="R1556" s="796" t="s">
        <v>161</v>
      </c>
      <c r="S1556" s="797">
        <v>4561</v>
      </c>
    </row>
    <row r="1557" spans="1:19" s="161" customFormat="1">
      <c r="A1557" s="280"/>
      <c r="B1557" s="781"/>
      <c r="C1557" s="775"/>
      <c r="D1557" s="792"/>
      <c r="E1557" s="799" t="s">
        <v>987</v>
      </c>
      <c r="F1557" s="800"/>
      <c r="G1557" s="800"/>
      <c r="H1557" s="800"/>
      <c r="I1557" s="800"/>
      <c r="J1557" s="800"/>
      <c r="K1557" s="800"/>
      <c r="L1557" s="800"/>
      <c r="M1557" s="800"/>
      <c r="N1557" s="801">
        <v>2.625</v>
      </c>
      <c r="O1557" s="801">
        <v>1.9800000000000002</v>
      </c>
      <c r="P1557" s="801">
        <v>0.90700000000000003</v>
      </c>
      <c r="Q1557" s="802">
        <v>59.455999999999996</v>
      </c>
      <c r="R1557" s="800"/>
      <c r="S1557" s="803"/>
    </row>
    <row r="1558" spans="1:19" s="161" customFormat="1">
      <c r="A1558" s="280"/>
      <c r="B1558" s="781"/>
      <c r="C1558" s="775"/>
      <c r="D1558" s="792"/>
      <c r="E1558" s="798" t="s">
        <v>988</v>
      </c>
      <c r="F1558" s="796"/>
      <c r="G1558" s="798" t="s">
        <v>153</v>
      </c>
      <c r="H1558" s="796" t="s">
        <v>153</v>
      </c>
      <c r="I1558" s="798" t="s">
        <v>154</v>
      </c>
      <c r="J1558" s="796" t="s">
        <v>155</v>
      </c>
      <c r="K1558" s="798" t="s">
        <v>156</v>
      </c>
      <c r="L1558" s="796" t="s">
        <v>985</v>
      </c>
      <c r="M1558" s="798" t="s">
        <v>986</v>
      </c>
      <c r="N1558" s="794">
        <v>1.0900000000000001</v>
      </c>
      <c r="O1558" s="794">
        <v>0.39999999999999997</v>
      </c>
      <c r="P1558" s="794"/>
      <c r="Q1558" s="795">
        <v>0</v>
      </c>
      <c r="R1558" s="796"/>
      <c r="S1558" s="797"/>
    </row>
    <row r="1559" spans="1:19" s="161" customFormat="1">
      <c r="A1559" s="280"/>
      <c r="B1559" s="781"/>
      <c r="C1559" s="775"/>
      <c r="D1559" s="792"/>
      <c r="E1559" s="793"/>
      <c r="F1559" s="792"/>
      <c r="G1559" s="793"/>
      <c r="H1559" s="792"/>
      <c r="I1559" s="793"/>
      <c r="J1559" s="792"/>
      <c r="K1559" s="793"/>
      <c r="L1559" s="792"/>
      <c r="M1559" s="793"/>
      <c r="N1559" s="794"/>
      <c r="O1559" s="794"/>
      <c r="P1559" s="794"/>
      <c r="Q1559" s="795"/>
      <c r="R1559" s="796" t="s">
        <v>161</v>
      </c>
      <c r="S1559" s="797">
        <v>0</v>
      </c>
    </row>
    <row r="1560" spans="1:19" s="161" customFormat="1">
      <c r="A1560" s="280"/>
      <c r="B1560" s="781"/>
      <c r="C1560" s="775"/>
      <c r="D1560" s="792"/>
      <c r="E1560" s="799" t="s">
        <v>989</v>
      </c>
      <c r="F1560" s="800"/>
      <c r="G1560" s="800"/>
      <c r="H1560" s="800"/>
      <c r="I1560" s="800"/>
      <c r="J1560" s="800"/>
      <c r="K1560" s="800"/>
      <c r="L1560" s="800"/>
      <c r="M1560" s="800"/>
      <c r="N1560" s="801">
        <v>1.0900000000000001</v>
      </c>
      <c r="O1560" s="801">
        <v>0.39999999999999997</v>
      </c>
      <c r="P1560" s="801">
        <v>0.35099999999999998</v>
      </c>
      <c r="Q1560" s="802">
        <v>0</v>
      </c>
      <c r="R1560" s="800"/>
      <c r="S1560" s="803"/>
    </row>
    <row r="1561" spans="1:19" s="161" customFormat="1">
      <c r="A1561" s="280"/>
      <c r="B1561" s="781"/>
      <c r="C1561" s="785"/>
      <c r="D1561" s="796" t="s">
        <v>176</v>
      </c>
      <c r="E1561" s="792"/>
      <c r="F1561" s="792"/>
      <c r="G1561" s="792"/>
      <c r="H1561" s="792"/>
      <c r="I1561" s="792"/>
      <c r="J1561" s="792"/>
      <c r="K1561" s="792"/>
      <c r="L1561" s="792"/>
      <c r="M1561" s="792"/>
      <c r="N1561" s="794">
        <v>3.7149999999999999</v>
      </c>
      <c r="O1561" s="794">
        <v>2.379999999999999</v>
      </c>
      <c r="P1561" s="794"/>
      <c r="Q1561" s="795">
        <v>59.455999999999996</v>
      </c>
      <c r="R1561" s="792"/>
      <c r="S1561" s="797"/>
    </row>
    <row r="1562" spans="1:19" s="161" customFormat="1">
      <c r="A1562" s="280"/>
      <c r="B1562" s="781"/>
      <c r="C1562" s="786" t="s">
        <v>2170</v>
      </c>
      <c r="D1562" s="800"/>
      <c r="E1562" s="800"/>
      <c r="F1562" s="800"/>
      <c r="G1562" s="800"/>
      <c r="H1562" s="800"/>
      <c r="I1562" s="800"/>
      <c r="J1562" s="800"/>
      <c r="K1562" s="800"/>
      <c r="L1562" s="800"/>
      <c r="M1562" s="800"/>
      <c r="N1562" s="801">
        <v>3.7149999999999999</v>
      </c>
      <c r="O1562" s="801">
        <v>2.379999999999999</v>
      </c>
      <c r="P1562" s="801"/>
      <c r="Q1562" s="802">
        <v>59.455999999999996</v>
      </c>
      <c r="R1562" s="800"/>
      <c r="S1562" s="803"/>
    </row>
    <row r="1563" spans="1:19" s="161" customFormat="1">
      <c r="A1563" s="280"/>
      <c r="B1563" s="781"/>
      <c r="C1563" s="776" t="s">
        <v>2171</v>
      </c>
      <c r="D1563" s="796" t="s">
        <v>150</v>
      </c>
      <c r="E1563" s="798" t="s">
        <v>1225</v>
      </c>
      <c r="F1563" s="796"/>
      <c r="G1563" s="798" t="s">
        <v>153</v>
      </c>
      <c r="H1563" s="796" t="s">
        <v>153</v>
      </c>
      <c r="I1563" s="798" t="s">
        <v>159</v>
      </c>
      <c r="J1563" s="796" t="s">
        <v>155</v>
      </c>
      <c r="K1563" s="798" t="s">
        <v>156</v>
      </c>
      <c r="L1563" s="796" t="s">
        <v>12</v>
      </c>
      <c r="M1563" s="798" t="s">
        <v>1037</v>
      </c>
      <c r="N1563" s="794">
        <v>2.5</v>
      </c>
      <c r="O1563" s="794">
        <v>2</v>
      </c>
      <c r="P1563" s="794"/>
      <c r="Q1563" s="795">
        <v>0</v>
      </c>
      <c r="R1563" s="796"/>
      <c r="S1563" s="797"/>
    </row>
    <row r="1564" spans="1:19" s="161" customFormat="1">
      <c r="A1564" s="280"/>
      <c r="B1564" s="781"/>
      <c r="C1564" s="775"/>
      <c r="D1564" s="792"/>
      <c r="E1564" s="793"/>
      <c r="F1564" s="792"/>
      <c r="G1564" s="793"/>
      <c r="H1564" s="792"/>
      <c r="I1564" s="793"/>
      <c r="J1564" s="792"/>
      <c r="K1564" s="793"/>
      <c r="L1564" s="792"/>
      <c r="M1564" s="793"/>
      <c r="N1564" s="794"/>
      <c r="O1564" s="794"/>
      <c r="P1564" s="794"/>
      <c r="Q1564" s="795"/>
      <c r="R1564" s="796" t="s">
        <v>161</v>
      </c>
      <c r="S1564" s="797">
        <v>0</v>
      </c>
    </row>
    <row r="1565" spans="1:19" s="161" customFormat="1">
      <c r="A1565" s="280"/>
      <c r="B1565" s="781"/>
      <c r="C1565" s="775"/>
      <c r="D1565" s="792"/>
      <c r="E1565" s="799" t="s">
        <v>1226</v>
      </c>
      <c r="F1565" s="800"/>
      <c r="G1565" s="800"/>
      <c r="H1565" s="800"/>
      <c r="I1565" s="800"/>
      <c r="J1565" s="800"/>
      <c r="K1565" s="800"/>
      <c r="L1565" s="800"/>
      <c r="M1565" s="800"/>
      <c r="N1565" s="801">
        <v>2.5</v>
      </c>
      <c r="O1565" s="801">
        <v>2</v>
      </c>
      <c r="P1565" s="801">
        <v>0</v>
      </c>
      <c r="Q1565" s="802">
        <v>0</v>
      </c>
      <c r="R1565" s="800"/>
      <c r="S1565" s="803"/>
    </row>
    <row r="1566" spans="1:19" s="161" customFormat="1">
      <c r="A1566" s="280"/>
      <c r="B1566" s="781"/>
      <c r="C1566" s="775"/>
      <c r="D1566" s="792"/>
      <c r="E1566" s="798" t="s">
        <v>1227</v>
      </c>
      <c r="F1566" s="796"/>
      <c r="G1566" s="798" t="s">
        <v>354</v>
      </c>
      <c r="H1566" s="796" t="s">
        <v>354</v>
      </c>
      <c r="I1566" s="798" t="s">
        <v>159</v>
      </c>
      <c r="J1566" s="796" t="s">
        <v>155</v>
      </c>
      <c r="K1566" s="798" t="s">
        <v>156</v>
      </c>
      <c r="L1566" s="796" t="s">
        <v>12</v>
      </c>
      <c r="M1566" s="798" t="s">
        <v>1037</v>
      </c>
      <c r="N1566" s="794">
        <v>3.5</v>
      </c>
      <c r="O1566" s="794">
        <v>3.5</v>
      </c>
      <c r="P1566" s="794"/>
      <c r="Q1566" s="795">
        <v>3614.9449999999997</v>
      </c>
      <c r="R1566" s="796"/>
      <c r="S1566" s="797"/>
    </row>
    <row r="1567" spans="1:19" s="161" customFormat="1">
      <c r="A1567" s="280"/>
      <c r="B1567" s="781"/>
      <c r="C1567" s="775"/>
      <c r="D1567" s="792"/>
      <c r="E1567" s="793"/>
      <c r="F1567" s="792"/>
      <c r="G1567" s="793"/>
      <c r="H1567" s="792"/>
      <c r="I1567" s="793"/>
      <c r="J1567" s="792"/>
      <c r="K1567" s="793"/>
      <c r="L1567" s="792"/>
      <c r="M1567" s="793"/>
      <c r="N1567" s="794"/>
      <c r="O1567" s="794"/>
      <c r="P1567" s="794"/>
      <c r="Q1567" s="795"/>
      <c r="R1567" s="796" t="s">
        <v>161</v>
      </c>
      <c r="S1567" s="797">
        <v>26378</v>
      </c>
    </row>
    <row r="1568" spans="1:19" s="161" customFormat="1">
      <c r="A1568" s="280"/>
      <c r="B1568" s="781"/>
      <c r="C1568" s="775"/>
      <c r="D1568" s="792"/>
      <c r="E1568" s="799" t="s">
        <v>1228</v>
      </c>
      <c r="F1568" s="800"/>
      <c r="G1568" s="800"/>
      <c r="H1568" s="800"/>
      <c r="I1568" s="800"/>
      <c r="J1568" s="800"/>
      <c r="K1568" s="800"/>
      <c r="L1568" s="800"/>
      <c r="M1568" s="800"/>
      <c r="N1568" s="801">
        <v>3.5</v>
      </c>
      <c r="O1568" s="801">
        <v>3.5</v>
      </c>
      <c r="P1568" s="801">
        <v>2.8</v>
      </c>
      <c r="Q1568" s="802">
        <v>3614.9449999999997</v>
      </c>
      <c r="R1568" s="800"/>
      <c r="S1568" s="803"/>
    </row>
    <row r="1569" spans="1:19" s="161" customFormat="1">
      <c r="A1569" s="280"/>
      <c r="B1569" s="781"/>
      <c r="C1569" s="775"/>
      <c r="D1569" s="792"/>
      <c r="E1569" s="798" t="s">
        <v>1229</v>
      </c>
      <c r="F1569" s="796"/>
      <c r="G1569" s="798" t="s">
        <v>153</v>
      </c>
      <c r="H1569" s="796" t="s">
        <v>153</v>
      </c>
      <c r="I1569" s="798" t="s">
        <v>159</v>
      </c>
      <c r="J1569" s="796" t="s">
        <v>155</v>
      </c>
      <c r="K1569" s="798" t="s">
        <v>156</v>
      </c>
      <c r="L1569" s="796" t="s">
        <v>12</v>
      </c>
      <c r="M1569" s="798" t="s">
        <v>1037</v>
      </c>
      <c r="N1569" s="794">
        <v>2</v>
      </c>
      <c r="O1569" s="794">
        <v>0</v>
      </c>
      <c r="P1569" s="794"/>
      <c r="Q1569" s="795">
        <v>0</v>
      </c>
      <c r="R1569" s="796"/>
      <c r="S1569" s="797"/>
    </row>
    <row r="1570" spans="1:19" s="161" customFormat="1">
      <c r="A1570" s="280"/>
      <c r="B1570" s="781"/>
      <c r="C1570" s="775"/>
      <c r="D1570" s="792"/>
      <c r="E1570" s="793"/>
      <c r="F1570" s="792"/>
      <c r="G1570" s="793"/>
      <c r="H1570" s="792"/>
      <c r="I1570" s="793"/>
      <c r="J1570" s="792"/>
      <c r="K1570" s="793"/>
      <c r="L1570" s="792"/>
      <c r="M1570" s="793"/>
      <c r="N1570" s="794"/>
      <c r="O1570" s="794"/>
      <c r="P1570" s="794"/>
      <c r="Q1570" s="795"/>
      <c r="R1570" s="796" t="s">
        <v>161</v>
      </c>
      <c r="S1570" s="797">
        <v>0</v>
      </c>
    </row>
    <row r="1571" spans="1:19" s="161" customFormat="1">
      <c r="A1571" s="280"/>
      <c r="B1571" s="781"/>
      <c r="C1571" s="775"/>
      <c r="D1571" s="792"/>
      <c r="E1571" s="799" t="s">
        <v>1230</v>
      </c>
      <c r="F1571" s="800"/>
      <c r="G1571" s="800"/>
      <c r="H1571" s="800"/>
      <c r="I1571" s="800"/>
      <c r="J1571" s="800"/>
      <c r="K1571" s="800"/>
      <c r="L1571" s="800"/>
      <c r="M1571" s="800"/>
      <c r="N1571" s="801">
        <v>2</v>
      </c>
      <c r="O1571" s="801">
        <v>0</v>
      </c>
      <c r="P1571" s="801">
        <v>0</v>
      </c>
      <c r="Q1571" s="802">
        <v>0</v>
      </c>
      <c r="R1571" s="800"/>
      <c r="S1571" s="803"/>
    </row>
    <row r="1572" spans="1:19" s="161" customFormat="1">
      <c r="A1572" s="280"/>
      <c r="B1572" s="781"/>
      <c r="C1572" s="775"/>
      <c r="D1572" s="792"/>
      <c r="E1572" s="798" t="s">
        <v>1231</v>
      </c>
      <c r="F1572" s="796"/>
      <c r="G1572" s="798" t="s">
        <v>153</v>
      </c>
      <c r="H1572" s="796" t="s">
        <v>153</v>
      </c>
      <c r="I1572" s="798" t="s">
        <v>159</v>
      </c>
      <c r="J1572" s="796" t="s">
        <v>155</v>
      </c>
      <c r="K1572" s="798" t="s">
        <v>156</v>
      </c>
      <c r="L1572" s="796" t="s">
        <v>12</v>
      </c>
      <c r="M1572" s="798" t="s">
        <v>1037</v>
      </c>
      <c r="N1572" s="794">
        <v>2</v>
      </c>
      <c r="O1572" s="794">
        <v>2</v>
      </c>
      <c r="P1572" s="794"/>
      <c r="Q1572" s="795">
        <v>53.204999999999998</v>
      </c>
      <c r="R1572" s="796"/>
      <c r="S1572" s="797"/>
    </row>
    <row r="1573" spans="1:19" s="161" customFormat="1">
      <c r="A1573" s="280"/>
      <c r="B1573" s="781"/>
      <c r="C1573" s="775"/>
      <c r="D1573" s="792"/>
      <c r="E1573" s="793"/>
      <c r="F1573" s="792"/>
      <c r="G1573" s="793"/>
      <c r="H1573" s="792"/>
      <c r="I1573" s="793"/>
      <c r="J1573" s="792"/>
      <c r="K1573" s="793"/>
      <c r="L1573" s="792"/>
      <c r="M1573" s="793"/>
      <c r="N1573" s="794"/>
      <c r="O1573" s="794"/>
      <c r="P1573" s="794"/>
      <c r="Q1573" s="795"/>
      <c r="R1573" s="796" t="s">
        <v>161</v>
      </c>
      <c r="S1573" s="797">
        <v>2760</v>
      </c>
    </row>
    <row r="1574" spans="1:19" s="161" customFormat="1">
      <c r="A1574" s="280"/>
      <c r="B1574" s="781"/>
      <c r="C1574" s="775"/>
      <c r="D1574" s="792"/>
      <c r="E1574" s="799" t="s">
        <v>1232</v>
      </c>
      <c r="F1574" s="800"/>
      <c r="G1574" s="800"/>
      <c r="H1574" s="800"/>
      <c r="I1574" s="800"/>
      <c r="J1574" s="800"/>
      <c r="K1574" s="800"/>
      <c r="L1574" s="800"/>
      <c r="M1574" s="800"/>
      <c r="N1574" s="801">
        <v>2</v>
      </c>
      <c r="O1574" s="801">
        <v>2</v>
      </c>
      <c r="P1574" s="801">
        <v>1.6</v>
      </c>
      <c r="Q1574" s="802">
        <v>53.204999999999998</v>
      </c>
      <c r="R1574" s="800"/>
      <c r="S1574" s="803"/>
    </row>
    <row r="1575" spans="1:19" s="161" customFormat="1">
      <c r="A1575" s="280"/>
      <c r="B1575" s="781"/>
      <c r="C1575" s="775"/>
      <c r="D1575" s="792"/>
      <c r="E1575" s="798" t="s">
        <v>1233</v>
      </c>
      <c r="F1575" s="796"/>
      <c r="G1575" s="798" t="s">
        <v>354</v>
      </c>
      <c r="H1575" s="796" t="s">
        <v>354</v>
      </c>
      <c r="I1575" s="798" t="s">
        <v>159</v>
      </c>
      <c r="J1575" s="796" t="s">
        <v>155</v>
      </c>
      <c r="K1575" s="798" t="s">
        <v>156</v>
      </c>
      <c r="L1575" s="796" t="s">
        <v>12</v>
      </c>
      <c r="M1575" s="798" t="s">
        <v>1037</v>
      </c>
      <c r="N1575" s="794">
        <v>4</v>
      </c>
      <c r="O1575" s="794">
        <v>3.5</v>
      </c>
      <c r="P1575" s="794"/>
      <c r="Q1575" s="795">
        <v>0</v>
      </c>
      <c r="R1575" s="796"/>
      <c r="S1575" s="797"/>
    </row>
    <row r="1576" spans="1:19" s="161" customFormat="1">
      <c r="A1576" s="280"/>
      <c r="B1576" s="781"/>
      <c r="C1576" s="775"/>
      <c r="D1576" s="792"/>
      <c r="E1576" s="799" t="s">
        <v>1234</v>
      </c>
      <c r="F1576" s="800"/>
      <c r="G1576" s="800"/>
      <c r="H1576" s="800"/>
      <c r="I1576" s="800"/>
      <c r="J1576" s="800"/>
      <c r="K1576" s="800"/>
      <c r="L1576" s="800"/>
      <c r="M1576" s="800"/>
      <c r="N1576" s="801">
        <v>4</v>
      </c>
      <c r="O1576" s="801">
        <v>3.5</v>
      </c>
      <c r="P1576" s="801">
        <v>3.5</v>
      </c>
      <c r="Q1576" s="802">
        <v>0</v>
      </c>
      <c r="R1576" s="800"/>
      <c r="S1576" s="803"/>
    </row>
    <row r="1577" spans="1:19" s="161" customFormat="1">
      <c r="A1577" s="280"/>
      <c r="B1577" s="781"/>
      <c r="C1577" s="775"/>
      <c r="D1577" s="792"/>
      <c r="E1577" s="798" t="s">
        <v>1235</v>
      </c>
      <c r="F1577" s="796"/>
      <c r="G1577" s="798" t="s">
        <v>153</v>
      </c>
      <c r="H1577" s="796" t="s">
        <v>153</v>
      </c>
      <c r="I1577" s="798" t="s">
        <v>159</v>
      </c>
      <c r="J1577" s="796" t="s">
        <v>155</v>
      </c>
      <c r="K1577" s="798" t="s">
        <v>160</v>
      </c>
      <c r="L1577" s="796" t="s">
        <v>12</v>
      </c>
      <c r="M1577" s="798" t="s">
        <v>1037</v>
      </c>
      <c r="N1577" s="794">
        <v>2</v>
      </c>
      <c r="O1577" s="794">
        <v>2</v>
      </c>
      <c r="P1577" s="794"/>
      <c r="Q1577" s="795">
        <v>56.426000000000002</v>
      </c>
      <c r="R1577" s="796"/>
      <c r="S1577" s="797"/>
    </row>
    <row r="1578" spans="1:19" s="161" customFormat="1">
      <c r="A1578" s="280"/>
      <c r="B1578" s="781"/>
      <c r="C1578" s="775"/>
      <c r="D1578" s="792"/>
      <c r="E1578" s="793"/>
      <c r="F1578" s="792"/>
      <c r="G1578" s="793"/>
      <c r="H1578" s="792"/>
      <c r="I1578" s="793"/>
      <c r="J1578" s="792"/>
      <c r="K1578" s="793"/>
      <c r="L1578" s="792"/>
      <c r="M1578" s="793"/>
      <c r="N1578" s="794"/>
      <c r="O1578" s="794"/>
      <c r="P1578" s="794"/>
      <c r="Q1578" s="795"/>
      <c r="R1578" s="796" t="s">
        <v>161</v>
      </c>
      <c r="S1578" s="797">
        <v>2760</v>
      </c>
    </row>
    <row r="1579" spans="1:19" s="161" customFormat="1">
      <c r="A1579" s="280"/>
      <c r="B1579" s="781"/>
      <c r="C1579" s="775"/>
      <c r="D1579" s="792"/>
      <c r="E1579" s="799" t="s">
        <v>1236</v>
      </c>
      <c r="F1579" s="800"/>
      <c r="G1579" s="800"/>
      <c r="H1579" s="800"/>
      <c r="I1579" s="800"/>
      <c r="J1579" s="800"/>
      <c r="K1579" s="800"/>
      <c r="L1579" s="800"/>
      <c r="M1579" s="800"/>
      <c r="N1579" s="801">
        <v>2</v>
      </c>
      <c r="O1579" s="801">
        <v>2</v>
      </c>
      <c r="P1579" s="801">
        <v>1.5</v>
      </c>
      <c r="Q1579" s="802">
        <v>56.426000000000002</v>
      </c>
      <c r="R1579" s="800"/>
      <c r="S1579" s="803"/>
    </row>
    <row r="1580" spans="1:19" s="161" customFormat="1">
      <c r="A1580" s="280"/>
      <c r="B1580" s="781"/>
      <c r="C1580" s="785"/>
      <c r="D1580" s="796" t="s">
        <v>176</v>
      </c>
      <c r="E1580" s="792"/>
      <c r="F1580" s="792"/>
      <c r="G1580" s="792"/>
      <c r="H1580" s="792"/>
      <c r="I1580" s="792"/>
      <c r="J1580" s="792"/>
      <c r="K1580" s="792"/>
      <c r="L1580" s="792"/>
      <c r="M1580" s="792"/>
      <c r="N1580" s="794">
        <v>16</v>
      </c>
      <c r="O1580" s="794">
        <v>13</v>
      </c>
      <c r="P1580" s="794"/>
      <c r="Q1580" s="795">
        <v>3724.5759999999996</v>
      </c>
      <c r="R1580" s="792"/>
      <c r="S1580" s="797"/>
    </row>
    <row r="1581" spans="1:19" s="161" customFormat="1">
      <c r="A1581" s="280"/>
      <c r="B1581" s="781"/>
      <c r="C1581" s="786" t="s">
        <v>2172</v>
      </c>
      <c r="D1581" s="800"/>
      <c r="E1581" s="800"/>
      <c r="F1581" s="800"/>
      <c r="G1581" s="800"/>
      <c r="H1581" s="800"/>
      <c r="I1581" s="800"/>
      <c r="J1581" s="800"/>
      <c r="K1581" s="800"/>
      <c r="L1581" s="800"/>
      <c r="M1581" s="800"/>
      <c r="N1581" s="801">
        <v>16</v>
      </c>
      <c r="O1581" s="801">
        <v>13</v>
      </c>
      <c r="P1581" s="801"/>
      <c r="Q1581" s="802">
        <v>3724.5759999999996</v>
      </c>
      <c r="R1581" s="800"/>
      <c r="S1581" s="803"/>
    </row>
    <row r="1582" spans="1:19" s="161" customFormat="1">
      <c r="A1582" s="280"/>
      <c r="B1582" s="781"/>
      <c r="C1582" s="776" t="s">
        <v>2084</v>
      </c>
      <c r="D1582" s="796" t="s">
        <v>150</v>
      </c>
      <c r="E1582" s="798" t="s">
        <v>949</v>
      </c>
      <c r="F1582" s="796"/>
      <c r="G1582" s="798" t="s">
        <v>153</v>
      </c>
      <c r="H1582" s="796" t="s">
        <v>153</v>
      </c>
      <c r="I1582" s="798" t="s">
        <v>154</v>
      </c>
      <c r="J1582" s="796" t="s">
        <v>155</v>
      </c>
      <c r="K1582" s="798" t="s">
        <v>156</v>
      </c>
      <c r="L1582" s="796" t="s">
        <v>12</v>
      </c>
      <c r="M1582" s="798" t="s">
        <v>12</v>
      </c>
      <c r="N1582" s="794">
        <v>3.9700000000000011</v>
      </c>
      <c r="O1582" s="794">
        <v>3.9700000000000011</v>
      </c>
      <c r="P1582" s="794"/>
      <c r="Q1582" s="795">
        <v>82.187784960202535</v>
      </c>
      <c r="R1582" s="796"/>
      <c r="S1582" s="797"/>
    </row>
    <row r="1583" spans="1:19" s="161" customFormat="1">
      <c r="A1583" s="280"/>
      <c r="B1583" s="781"/>
      <c r="C1583" s="775"/>
      <c r="D1583" s="792"/>
      <c r="E1583" s="793"/>
      <c r="F1583" s="792"/>
      <c r="G1583" s="793"/>
      <c r="H1583" s="792"/>
      <c r="I1583" s="793"/>
      <c r="J1583" s="792"/>
      <c r="K1583" s="793"/>
      <c r="L1583" s="792"/>
      <c r="M1583" s="793"/>
      <c r="N1583" s="794"/>
      <c r="O1583" s="794"/>
      <c r="P1583" s="794"/>
      <c r="Q1583" s="795"/>
      <c r="R1583" s="796" t="s">
        <v>161</v>
      </c>
      <c r="S1583" s="797">
        <v>6740</v>
      </c>
    </row>
    <row r="1584" spans="1:19" s="161" customFormat="1">
      <c r="A1584" s="280"/>
      <c r="B1584" s="781"/>
      <c r="C1584" s="775"/>
      <c r="D1584" s="792"/>
      <c r="E1584" s="799" t="s">
        <v>950</v>
      </c>
      <c r="F1584" s="800"/>
      <c r="G1584" s="800"/>
      <c r="H1584" s="800"/>
      <c r="I1584" s="800"/>
      <c r="J1584" s="800"/>
      <c r="K1584" s="800"/>
      <c r="L1584" s="800"/>
      <c r="M1584" s="800"/>
      <c r="N1584" s="801">
        <v>3.9700000000000011</v>
      </c>
      <c r="O1584" s="801">
        <v>3.9700000000000011</v>
      </c>
      <c r="P1584" s="801">
        <v>0</v>
      </c>
      <c r="Q1584" s="802">
        <v>82.187784960202535</v>
      </c>
      <c r="R1584" s="800"/>
      <c r="S1584" s="803"/>
    </row>
    <row r="1585" spans="1:19" s="161" customFormat="1">
      <c r="A1585" s="280"/>
      <c r="B1585" s="781"/>
      <c r="C1585" s="775"/>
      <c r="D1585" s="792"/>
      <c r="E1585" s="798" t="s">
        <v>951</v>
      </c>
      <c r="F1585" s="796"/>
      <c r="G1585" s="798" t="s">
        <v>153</v>
      </c>
      <c r="H1585" s="796" t="s">
        <v>153</v>
      </c>
      <c r="I1585" s="798" t="s">
        <v>159</v>
      </c>
      <c r="J1585" s="796" t="s">
        <v>155</v>
      </c>
      <c r="K1585" s="798" t="s">
        <v>160</v>
      </c>
      <c r="L1585" s="796" t="s">
        <v>39</v>
      </c>
      <c r="M1585" s="798" t="s">
        <v>39</v>
      </c>
      <c r="N1585" s="794">
        <v>3</v>
      </c>
      <c r="O1585" s="794">
        <v>2.1</v>
      </c>
      <c r="P1585" s="794"/>
      <c r="Q1585" s="795">
        <v>0</v>
      </c>
      <c r="R1585" s="796"/>
      <c r="S1585" s="797"/>
    </row>
    <row r="1586" spans="1:19" s="161" customFormat="1">
      <c r="A1586" s="280"/>
      <c r="B1586" s="781"/>
      <c r="C1586" s="775"/>
      <c r="D1586" s="792"/>
      <c r="E1586" s="793"/>
      <c r="F1586" s="792"/>
      <c r="G1586" s="793"/>
      <c r="H1586" s="792"/>
      <c r="I1586" s="793"/>
      <c r="J1586" s="792"/>
      <c r="K1586" s="793"/>
      <c r="L1586" s="792"/>
      <c r="M1586" s="793"/>
      <c r="N1586" s="794"/>
      <c r="O1586" s="794"/>
      <c r="P1586" s="794"/>
      <c r="Q1586" s="795"/>
      <c r="R1586" s="796" t="s">
        <v>161</v>
      </c>
      <c r="S1586" s="797">
        <v>0</v>
      </c>
    </row>
    <row r="1587" spans="1:19" s="161" customFormat="1">
      <c r="A1587" s="280"/>
      <c r="B1587" s="781"/>
      <c r="C1587" s="775"/>
      <c r="D1587" s="792"/>
      <c r="E1587" s="799" t="s">
        <v>952</v>
      </c>
      <c r="F1587" s="800"/>
      <c r="G1587" s="800"/>
      <c r="H1587" s="800"/>
      <c r="I1587" s="800"/>
      <c r="J1587" s="800"/>
      <c r="K1587" s="800"/>
      <c r="L1587" s="800"/>
      <c r="M1587" s="800"/>
      <c r="N1587" s="801">
        <v>3</v>
      </c>
      <c r="O1587" s="801">
        <v>2.1</v>
      </c>
      <c r="P1587" s="801">
        <v>0</v>
      </c>
      <c r="Q1587" s="802">
        <v>0</v>
      </c>
      <c r="R1587" s="800"/>
      <c r="S1587" s="803"/>
    </row>
    <row r="1588" spans="1:19" s="161" customFormat="1">
      <c r="A1588" s="280"/>
      <c r="B1588" s="781"/>
      <c r="C1588" s="775"/>
      <c r="D1588" s="792"/>
      <c r="E1588" s="798" t="s">
        <v>953</v>
      </c>
      <c r="F1588" s="796"/>
      <c r="G1588" s="798" t="s">
        <v>153</v>
      </c>
      <c r="H1588" s="796" t="s">
        <v>153</v>
      </c>
      <c r="I1588" s="798" t="s">
        <v>159</v>
      </c>
      <c r="J1588" s="796" t="s">
        <v>155</v>
      </c>
      <c r="K1588" s="798" t="s">
        <v>156</v>
      </c>
      <c r="L1588" s="796" t="s">
        <v>39</v>
      </c>
      <c r="M1588" s="798" t="s">
        <v>39</v>
      </c>
      <c r="N1588" s="794">
        <v>1.89</v>
      </c>
      <c r="O1588" s="794">
        <v>1.5</v>
      </c>
      <c r="P1588" s="794"/>
      <c r="Q1588" s="795">
        <v>85.003979111777099</v>
      </c>
      <c r="R1588" s="796"/>
      <c r="S1588" s="797"/>
    </row>
    <row r="1589" spans="1:19" s="161" customFormat="1">
      <c r="A1589" s="280"/>
      <c r="B1589" s="781"/>
      <c r="C1589" s="775"/>
      <c r="D1589" s="792"/>
      <c r="E1589" s="793"/>
      <c r="F1589" s="792"/>
      <c r="G1589" s="793"/>
      <c r="H1589" s="792"/>
      <c r="I1589" s="793"/>
      <c r="J1589" s="792"/>
      <c r="K1589" s="793"/>
      <c r="L1589" s="792"/>
      <c r="M1589" s="793"/>
      <c r="N1589" s="794"/>
      <c r="O1589" s="794"/>
      <c r="P1589" s="794"/>
      <c r="Q1589" s="795"/>
      <c r="R1589" s="796" t="s">
        <v>161</v>
      </c>
      <c r="S1589" s="797">
        <v>6971</v>
      </c>
    </row>
    <row r="1590" spans="1:19" s="161" customFormat="1">
      <c r="A1590" s="280"/>
      <c r="B1590" s="781"/>
      <c r="C1590" s="775"/>
      <c r="D1590" s="792"/>
      <c r="E1590" s="799" t="s">
        <v>954</v>
      </c>
      <c r="F1590" s="800"/>
      <c r="G1590" s="800"/>
      <c r="H1590" s="800"/>
      <c r="I1590" s="800"/>
      <c r="J1590" s="800"/>
      <c r="K1590" s="800"/>
      <c r="L1590" s="800"/>
      <c r="M1590" s="800"/>
      <c r="N1590" s="801">
        <v>1.89</v>
      </c>
      <c r="O1590" s="801">
        <v>1.5</v>
      </c>
      <c r="P1590" s="801">
        <v>0</v>
      </c>
      <c r="Q1590" s="802">
        <v>85.003979111777099</v>
      </c>
      <c r="R1590" s="800"/>
      <c r="S1590" s="803"/>
    </row>
    <row r="1591" spans="1:19" s="161" customFormat="1">
      <c r="A1591" s="280"/>
      <c r="B1591" s="781"/>
      <c r="C1591" s="775"/>
      <c r="D1591" s="792"/>
      <c r="E1591" s="798" t="s">
        <v>955</v>
      </c>
      <c r="F1591" s="796"/>
      <c r="G1591" s="798" t="s">
        <v>153</v>
      </c>
      <c r="H1591" s="796" t="s">
        <v>153</v>
      </c>
      <c r="I1591" s="798" t="s">
        <v>159</v>
      </c>
      <c r="J1591" s="796" t="s">
        <v>155</v>
      </c>
      <c r="K1591" s="798" t="s">
        <v>156</v>
      </c>
      <c r="L1591" s="796" t="s">
        <v>39</v>
      </c>
      <c r="M1591" s="798" t="s">
        <v>956</v>
      </c>
      <c r="N1591" s="794">
        <v>2.649999999999999</v>
      </c>
      <c r="O1591" s="794">
        <v>2.649999999999999</v>
      </c>
      <c r="P1591" s="794"/>
      <c r="Q1591" s="795">
        <v>833.61531612959993</v>
      </c>
      <c r="R1591" s="796"/>
      <c r="S1591" s="797"/>
    </row>
    <row r="1592" spans="1:19" s="161" customFormat="1">
      <c r="A1592" s="280"/>
      <c r="B1592" s="781"/>
      <c r="C1592" s="775"/>
      <c r="D1592" s="792"/>
      <c r="E1592" s="793"/>
      <c r="F1592" s="792"/>
      <c r="G1592" s="793"/>
      <c r="H1592" s="792"/>
      <c r="I1592" s="793"/>
      <c r="J1592" s="792"/>
      <c r="K1592" s="793"/>
      <c r="L1592" s="792"/>
      <c r="M1592" s="793"/>
      <c r="N1592" s="794"/>
      <c r="O1592" s="794"/>
      <c r="P1592" s="794"/>
      <c r="Q1592" s="795"/>
      <c r="R1592" s="796" t="s">
        <v>161</v>
      </c>
      <c r="S1592" s="797">
        <v>68357</v>
      </c>
    </row>
    <row r="1593" spans="1:19" s="161" customFormat="1">
      <c r="A1593" s="280"/>
      <c r="B1593" s="781"/>
      <c r="C1593" s="775"/>
      <c r="D1593" s="792"/>
      <c r="E1593" s="799" t="s">
        <v>957</v>
      </c>
      <c r="F1593" s="800"/>
      <c r="G1593" s="800"/>
      <c r="H1593" s="800"/>
      <c r="I1593" s="800"/>
      <c r="J1593" s="800"/>
      <c r="K1593" s="800"/>
      <c r="L1593" s="800"/>
      <c r="M1593" s="800"/>
      <c r="N1593" s="801">
        <v>2.649999999999999</v>
      </c>
      <c r="O1593" s="801">
        <v>2.649999999999999</v>
      </c>
      <c r="P1593" s="801">
        <v>0</v>
      </c>
      <c r="Q1593" s="802">
        <v>833.61531612959993</v>
      </c>
      <c r="R1593" s="800"/>
      <c r="S1593" s="803"/>
    </row>
    <row r="1594" spans="1:19" s="161" customFormat="1">
      <c r="A1594" s="280"/>
      <c r="B1594" s="781"/>
      <c r="C1594" s="775"/>
      <c r="D1594" s="792"/>
      <c r="E1594" s="798" t="s">
        <v>958</v>
      </c>
      <c r="F1594" s="796"/>
      <c r="G1594" s="798" t="s">
        <v>153</v>
      </c>
      <c r="H1594" s="796" t="s">
        <v>153</v>
      </c>
      <c r="I1594" s="798" t="s">
        <v>159</v>
      </c>
      <c r="J1594" s="796" t="s">
        <v>155</v>
      </c>
      <c r="K1594" s="798" t="s">
        <v>160</v>
      </c>
      <c r="L1594" s="796" t="s">
        <v>39</v>
      </c>
      <c r="M1594" s="798" t="s">
        <v>39</v>
      </c>
      <c r="N1594" s="794">
        <v>1.5400000000000003</v>
      </c>
      <c r="O1594" s="794">
        <v>1.5299999999999996</v>
      </c>
      <c r="P1594" s="794"/>
      <c r="Q1594" s="795">
        <v>244.6657972253609</v>
      </c>
      <c r="R1594" s="796"/>
      <c r="S1594" s="797"/>
    </row>
    <row r="1595" spans="1:19" s="161" customFormat="1">
      <c r="A1595" s="280"/>
      <c r="B1595" s="781"/>
      <c r="C1595" s="775"/>
      <c r="D1595" s="792"/>
      <c r="E1595" s="793"/>
      <c r="F1595" s="792"/>
      <c r="G1595" s="793"/>
      <c r="H1595" s="792"/>
      <c r="I1595" s="793"/>
      <c r="J1595" s="792"/>
      <c r="K1595" s="793"/>
      <c r="L1595" s="792"/>
      <c r="M1595" s="793"/>
      <c r="N1595" s="794"/>
      <c r="O1595" s="794"/>
      <c r="P1595" s="794"/>
      <c r="Q1595" s="795"/>
      <c r="R1595" s="796" t="s">
        <v>161</v>
      </c>
      <c r="S1595" s="797">
        <v>20062</v>
      </c>
    </row>
    <row r="1596" spans="1:19" s="161" customFormat="1">
      <c r="A1596" s="280"/>
      <c r="B1596" s="781"/>
      <c r="C1596" s="775"/>
      <c r="D1596" s="792"/>
      <c r="E1596" s="799" t="s">
        <v>959</v>
      </c>
      <c r="F1596" s="800"/>
      <c r="G1596" s="800"/>
      <c r="H1596" s="800"/>
      <c r="I1596" s="800"/>
      <c r="J1596" s="800"/>
      <c r="K1596" s="800"/>
      <c r="L1596" s="800"/>
      <c r="M1596" s="800"/>
      <c r="N1596" s="801">
        <v>1.5400000000000003</v>
      </c>
      <c r="O1596" s="801">
        <v>1.5299999999999996</v>
      </c>
      <c r="P1596" s="801">
        <v>0</v>
      </c>
      <c r="Q1596" s="802">
        <v>244.6657972253609</v>
      </c>
      <c r="R1596" s="800"/>
      <c r="S1596" s="803"/>
    </row>
    <row r="1597" spans="1:19" s="161" customFormat="1">
      <c r="A1597" s="280"/>
      <c r="B1597" s="781"/>
      <c r="C1597" s="785"/>
      <c r="D1597" s="796" t="s">
        <v>176</v>
      </c>
      <c r="E1597" s="792"/>
      <c r="F1597" s="792"/>
      <c r="G1597" s="792"/>
      <c r="H1597" s="792"/>
      <c r="I1597" s="792"/>
      <c r="J1597" s="792"/>
      <c r="K1597" s="792"/>
      <c r="L1597" s="792"/>
      <c r="M1597" s="792"/>
      <c r="N1597" s="794">
        <v>13.050000000000008</v>
      </c>
      <c r="O1597" s="794">
        <v>11.749999999999993</v>
      </c>
      <c r="P1597" s="794"/>
      <c r="Q1597" s="795">
        <v>1245.4728774269406</v>
      </c>
      <c r="R1597" s="792"/>
      <c r="S1597" s="797"/>
    </row>
    <row r="1598" spans="1:19" s="161" customFormat="1">
      <c r="A1598" s="280"/>
      <c r="B1598" s="781"/>
      <c r="C1598" s="786" t="s">
        <v>2085</v>
      </c>
      <c r="D1598" s="800"/>
      <c r="E1598" s="800"/>
      <c r="F1598" s="800"/>
      <c r="G1598" s="800"/>
      <c r="H1598" s="800"/>
      <c r="I1598" s="800"/>
      <c r="J1598" s="800"/>
      <c r="K1598" s="800"/>
      <c r="L1598" s="800"/>
      <c r="M1598" s="800"/>
      <c r="N1598" s="801">
        <v>13.050000000000008</v>
      </c>
      <c r="O1598" s="801">
        <v>11.749999999999993</v>
      </c>
      <c r="P1598" s="801"/>
      <c r="Q1598" s="802">
        <v>1245.4728774269406</v>
      </c>
      <c r="R1598" s="800"/>
      <c r="S1598" s="803"/>
    </row>
    <row r="1599" spans="1:19" s="161" customFormat="1">
      <c r="A1599" s="280"/>
      <c r="B1599" s="781"/>
      <c r="C1599" s="776" t="s">
        <v>2173</v>
      </c>
      <c r="D1599" s="796" t="s">
        <v>150</v>
      </c>
      <c r="E1599" s="798" t="s">
        <v>964</v>
      </c>
      <c r="F1599" s="796"/>
      <c r="G1599" s="798" t="s">
        <v>153</v>
      </c>
      <c r="H1599" s="796" t="s">
        <v>153</v>
      </c>
      <c r="I1599" s="798" t="s">
        <v>154</v>
      </c>
      <c r="J1599" s="796" t="s">
        <v>155</v>
      </c>
      <c r="K1599" s="798" t="s">
        <v>156</v>
      </c>
      <c r="L1599" s="796" t="s">
        <v>12</v>
      </c>
      <c r="M1599" s="798" t="s">
        <v>965</v>
      </c>
      <c r="N1599" s="794">
        <v>3.3089999999999997</v>
      </c>
      <c r="O1599" s="794">
        <v>3.1435500000000007</v>
      </c>
      <c r="P1599" s="794"/>
      <c r="Q1599" s="795">
        <v>377.22599999999994</v>
      </c>
      <c r="R1599" s="796"/>
      <c r="S1599" s="797"/>
    </row>
    <row r="1600" spans="1:19" s="161" customFormat="1">
      <c r="A1600" s="280"/>
      <c r="B1600" s="781"/>
      <c r="C1600" s="775"/>
      <c r="D1600" s="792"/>
      <c r="E1600" s="793"/>
      <c r="F1600" s="792"/>
      <c r="G1600" s="793"/>
      <c r="H1600" s="792"/>
      <c r="I1600" s="793"/>
      <c r="J1600" s="792"/>
      <c r="K1600" s="793"/>
      <c r="L1600" s="792"/>
      <c r="M1600" s="793"/>
      <c r="N1600" s="794"/>
      <c r="O1600" s="794"/>
      <c r="P1600" s="794"/>
      <c r="Q1600" s="795"/>
      <c r="R1600" s="796" t="s">
        <v>161</v>
      </c>
      <c r="S1600" s="797">
        <v>30932.531999999996</v>
      </c>
    </row>
    <row r="1601" spans="1:19" s="161" customFormat="1">
      <c r="A1601" s="280"/>
      <c r="B1601" s="781"/>
      <c r="C1601" s="775"/>
      <c r="D1601" s="792"/>
      <c r="E1601" s="799" t="s">
        <v>966</v>
      </c>
      <c r="F1601" s="800"/>
      <c r="G1601" s="800"/>
      <c r="H1601" s="800"/>
      <c r="I1601" s="800"/>
      <c r="J1601" s="800"/>
      <c r="K1601" s="800"/>
      <c r="L1601" s="800"/>
      <c r="M1601" s="800"/>
      <c r="N1601" s="801">
        <v>3.3089999999999997</v>
      </c>
      <c r="O1601" s="801">
        <v>3.1435500000000007</v>
      </c>
      <c r="P1601" s="801">
        <v>0</v>
      </c>
      <c r="Q1601" s="802">
        <v>377.22599999999994</v>
      </c>
      <c r="R1601" s="800"/>
      <c r="S1601" s="803"/>
    </row>
    <row r="1602" spans="1:19" s="161" customFormat="1">
      <c r="A1602" s="280"/>
      <c r="B1602" s="781"/>
      <c r="C1602" s="775"/>
      <c r="D1602" s="792"/>
      <c r="E1602" s="798" t="s">
        <v>967</v>
      </c>
      <c r="F1602" s="796"/>
      <c r="G1602" s="798" t="s">
        <v>153</v>
      </c>
      <c r="H1602" s="796" t="s">
        <v>153</v>
      </c>
      <c r="I1602" s="798" t="s">
        <v>154</v>
      </c>
      <c r="J1602" s="796" t="s">
        <v>155</v>
      </c>
      <c r="K1602" s="798" t="s">
        <v>156</v>
      </c>
      <c r="L1602" s="796" t="s">
        <v>12</v>
      </c>
      <c r="M1602" s="798" t="s">
        <v>965</v>
      </c>
      <c r="N1602" s="794">
        <v>2.4750000000000005</v>
      </c>
      <c r="O1602" s="794">
        <v>2.3512500000000003</v>
      </c>
      <c r="P1602" s="794"/>
      <c r="Q1602" s="795">
        <v>279.01500000000004</v>
      </c>
      <c r="R1602" s="796"/>
      <c r="S1602" s="797"/>
    </row>
    <row r="1603" spans="1:19" s="161" customFormat="1">
      <c r="A1603" s="280"/>
      <c r="B1603" s="781"/>
      <c r="C1603" s="775"/>
      <c r="D1603" s="792"/>
      <c r="E1603" s="793"/>
      <c r="F1603" s="792"/>
      <c r="G1603" s="793"/>
      <c r="H1603" s="792"/>
      <c r="I1603" s="793"/>
      <c r="J1603" s="792"/>
      <c r="K1603" s="793"/>
      <c r="L1603" s="792"/>
      <c r="M1603" s="793"/>
      <c r="N1603" s="794"/>
      <c r="O1603" s="794"/>
      <c r="P1603" s="794"/>
      <c r="Q1603" s="795"/>
      <c r="R1603" s="796" t="s">
        <v>161</v>
      </c>
      <c r="S1603" s="797">
        <v>22879.230000000007</v>
      </c>
    </row>
    <row r="1604" spans="1:19" s="161" customFormat="1">
      <c r="A1604" s="280"/>
      <c r="B1604" s="781"/>
      <c r="C1604" s="775"/>
      <c r="D1604" s="792"/>
      <c r="E1604" s="799" t="s">
        <v>968</v>
      </c>
      <c r="F1604" s="800"/>
      <c r="G1604" s="800"/>
      <c r="H1604" s="800"/>
      <c r="I1604" s="800"/>
      <c r="J1604" s="800"/>
      <c r="K1604" s="800"/>
      <c r="L1604" s="800"/>
      <c r="M1604" s="800"/>
      <c r="N1604" s="801">
        <v>2.4750000000000005</v>
      </c>
      <c r="O1604" s="801">
        <v>2.3512500000000003</v>
      </c>
      <c r="P1604" s="801">
        <v>0</v>
      </c>
      <c r="Q1604" s="802">
        <v>279.01500000000004</v>
      </c>
      <c r="R1604" s="800"/>
      <c r="S1604" s="803"/>
    </row>
    <row r="1605" spans="1:19" s="161" customFormat="1">
      <c r="A1605" s="280"/>
      <c r="B1605" s="781"/>
      <c r="C1605" s="775"/>
      <c r="D1605" s="792"/>
      <c r="E1605" s="798" t="s">
        <v>969</v>
      </c>
      <c r="F1605" s="796"/>
      <c r="G1605" s="798" t="s">
        <v>153</v>
      </c>
      <c r="H1605" s="796" t="s">
        <v>153</v>
      </c>
      <c r="I1605" s="798" t="s">
        <v>154</v>
      </c>
      <c r="J1605" s="796" t="s">
        <v>155</v>
      </c>
      <c r="K1605" s="798" t="s">
        <v>156</v>
      </c>
      <c r="L1605" s="796" t="s">
        <v>12</v>
      </c>
      <c r="M1605" s="798" t="s">
        <v>970</v>
      </c>
      <c r="N1605" s="794">
        <v>3.5219999999999989</v>
      </c>
      <c r="O1605" s="794">
        <v>3.3450000000000002</v>
      </c>
      <c r="P1605" s="794"/>
      <c r="Q1605" s="795">
        <v>160.55999999999997</v>
      </c>
      <c r="R1605" s="796"/>
      <c r="S1605" s="797"/>
    </row>
    <row r="1606" spans="1:19" s="161" customFormat="1">
      <c r="A1606" s="280"/>
      <c r="B1606" s="781"/>
      <c r="C1606" s="775"/>
      <c r="D1606" s="792"/>
      <c r="E1606" s="793"/>
      <c r="F1606" s="792"/>
      <c r="G1606" s="793"/>
      <c r="H1606" s="792"/>
      <c r="I1606" s="793"/>
      <c r="J1606" s="792"/>
      <c r="K1606" s="793"/>
      <c r="L1606" s="792"/>
      <c r="M1606" s="793"/>
      <c r="N1606" s="794"/>
      <c r="O1606" s="794"/>
      <c r="P1606" s="794"/>
      <c r="Q1606" s="795"/>
      <c r="R1606" s="796" t="s">
        <v>161</v>
      </c>
      <c r="S1606" s="797">
        <v>13165.919999999998</v>
      </c>
    </row>
    <row r="1607" spans="1:19" s="161" customFormat="1">
      <c r="A1607" s="280"/>
      <c r="B1607" s="781"/>
      <c r="C1607" s="775"/>
      <c r="D1607" s="792"/>
      <c r="E1607" s="799" t="s">
        <v>971</v>
      </c>
      <c r="F1607" s="800"/>
      <c r="G1607" s="800"/>
      <c r="H1607" s="800"/>
      <c r="I1607" s="800"/>
      <c r="J1607" s="800"/>
      <c r="K1607" s="800"/>
      <c r="L1607" s="800"/>
      <c r="M1607" s="800"/>
      <c r="N1607" s="801">
        <v>3.5219999999999989</v>
      </c>
      <c r="O1607" s="801">
        <v>3.3450000000000002</v>
      </c>
      <c r="P1607" s="801">
        <v>0</v>
      </c>
      <c r="Q1607" s="802">
        <v>160.55999999999997</v>
      </c>
      <c r="R1607" s="800"/>
      <c r="S1607" s="803"/>
    </row>
    <row r="1608" spans="1:19" s="161" customFormat="1">
      <c r="A1608" s="280"/>
      <c r="B1608" s="781"/>
      <c r="C1608" s="785"/>
      <c r="D1608" s="796" t="s">
        <v>176</v>
      </c>
      <c r="E1608" s="792"/>
      <c r="F1608" s="792"/>
      <c r="G1608" s="792"/>
      <c r="H1608" s="792"/>
      <c r="I1608" s="792"/>
      <c r="J1608" s="792"/>
      <c r="K1608" s="792"/>
      <c r="L1608" s="792"/>
      <c r="M1608" s="792"/>
      <c r="N1608" s="794">
        <v>9.3059999999999974</v>
      </c>
      <c r="O1608" s="794">
        <v>8.8398000000000003</v>
      </c>
      <c r="P1608" s="794"/>
      <c r="Q1608" s="795">
        <v>816.80100000000016</v>
      </c>
      <c r="R1608" s="792"/>
      <c r="S1608" s="797"/>
    </row>
    <row r="1609" spans="1:19" s="161" customFormat="1">
      <c r="A1609" s="280"/>
      <c r="B1609" s="781"/>
      <c r="C1609" s="786" t="s">
        <v>2174</v>
      </c>
      <c r="D1609" s="800"/>
      <c r="E1609" s="800"/>
      <c r="F1609" s="800"/>
      <c r="G1609" s="800"/>
      <c r="H1609" s="800"/>
      <c r="I1609" s="800"/>
      <c r="J1609" s="800"/>
      <c r="K1609" s="800"/>
      <c r="L1609" s="800"/>
      <c r="M1609" s="800"/>
      <c r="N1609" s="801">
        <v>9.3059999999999974</v>
      </c>
      <c r="O1609" s="801">
        <v>8.8398000000000003</v>
      </c>
      <c r="P1609" s="801"/>
      <c r="Q1609" s="802">
        <v>816.80100000000016</v>
      </c>
      <c r="R1609" s="800"/>
      <c r="S1609" s="803"/>
    </row>
    <row r="1610" spans="1:19" s="161" customFormat="1">
      <c r="A1610" s="280"/>
      <c r="B1610" s="781"/>
      <c r="C1610" s="776" t="s">
        <v>2175</v>
      </c>
      <c r="D1610" s="796" t="s">
        <v>150</v>
      </c>
      <c r="E1610" s="798" t="s">
        <v>1012</v>
      </c>
      <c r="F1610" s="796"/>
      <c r="G1610" s="798" t="s">
        <v>153</v>
      </c>
      <c r="H1610" s="796" t="s">
        <v>153</v>
      </c>
      <c r="I1610" s="798" t="s">
        <v>154</v>
      </c>
      <c r="J1610" s="796" t="s">
        <v>155</v>
      </c>
      <c r="K1610" s="798" t="s">
        <v>156</v>
      </c>
      <c r="L1610" s="796" t="s">
        <v>12</v>
      </c>
      <c r="M1610" s="798" t="s">
        <v>965</v>
      </c>
      <c r="N1610" s="794">
        <v>1.4700000000000004</v>
      </c>
      <c r="O1610" s="794">
        <v>1.2495000000000001</v>
      </c>
      <c r="P1610" s="794"/>
      <c r="Q1610" s="795">
        <v>16.649999999999995</v>
      </c>
      <c r="R1610" s="796"/>
      <c r="S1610" s="797"/>
    </row>
    <row r="1611" spans="1:19" s="161" customFormat="1">
      <c r="A1611" s="280"/>
      <c r="B1611" s="781"/>
      <c r="C1611" s="775"/>
      <c r="D1611" s="792"/>
      <c r="E1611" s="793"/>
      <c r="F1611" s="792"/>
      <c r="G1611" s="793"/>
      <c r="H1611" s="792"/>
      <c r="I1611" s="793"/>
      <c r="J1611" s="792"/>
      <c r="K1611" s="793"/>
      <c r="L1611" s="792"/>
      <c r="M1611" s="793"/>
      <c r="N1611" s="794"/>
      <c r="O1611" s="794"/>
      <c r="P1611" s="794"/>
      <c r="Q1611" s="795"/>
      <c r="R1611" s="796" t="s">
        <v>161</v>
      </c>
      <c r="S1611" s="797">
        <v>1365.3000000000002</v>
      </c>
    </row>
    <row r="1612" spans="1:19" s="161" customFormat="1">
      <c r="A1612" s="280"/>
      <c r="B1612" s="781"/>
      <c r="C1612" s="775"/>
      <c r="D1612" s="792"/>
      <c r="E1612" s="799" t="s">
        <v>1013</v>
      </c>
      <c r="F1612" s="800"/>
      <c r="G1612" s="800"/>
      <c r="H1612" s="800"/>
      <c r="I1612" s="800"/>
      <c r="J1612" s="800"/>
      <c r="K1612" s="800"/>
      <c r="L1612" s="800"/>
      <c r="M1612" s="800"/>
      <c r="N1612" s="801">
        <v>1.4700000000000004</v>
      </c>
      <c r="O1612" s="801">
        <v>1.2495000000000001</v>
      </c>
      <c r="P1612" s="801">
        <v>0</v>
      </c>
      <c r="Q1612" s="802">
        <v>16.649999999999995</v>
      </c>
      <c r="R1612" s="800"/>
      <c r="S1612" s="803"/>
    </row>
    <row r="1613" spans="1:19" s="161" customFormat="1">
      <c r="A1613" s="280"/>
      <c r="B1613" s="781"/>
      <c r="C1613" s="775"/>
      <c r="D1613" s="792"/>
      <c r="E1613" s="798" t="s">
        <v>1014</v>
      </c>
      <c r="F1613" s="796"/>
      <c r="G1613" s="798" t="s">
        <v>153</v>
      </c>
      <c r="H1613" s="796" t="s">
        <v>153</v>
      </c>
      <c r="I1613" s="798" t="s">
        <v>154</v>
      </c>
      <c r="J1613" s="796" t="s">
        <v>155</v>
      </c>
      <c r="K1613" s="798" t="s">
        <v>156</v>
      </c>
      <c r="L1613" s="796" t="s">
        <v>39</v>
      </c>
      <c r="M1613" s="798" t="s">
        <v>39</v>
      </c>
      <c r="N1613" s="794">
        <v>0.70399999999999985</v>
      </c>
      <c r="O1613" s="794">
        <v>0.66879999999999973</v>
      </c>
      <c r="P1613" s="794"/>
      <c r="Q1613" s="795">
        <v>20.064000000000004</v>
      </c>
      <c r="R1613" s="796"/>
      <c r="S1613" s="797"/>
    </row>
    <row r="1614" spans="1:19" s="161" customFormat="1">
      <c r="A1614" s="280"/>
      <c r="B1614" s="781"/>
      <c r="C1614" s="775"/>
      <c r="D1614" s="792"/>
      <c r="E1614" s="793"/>
      <c r="F1614" s="792"/>
      <c r="G1614" s="793"/>
      <c r="H1614" s="792"/>
      <c r="I1614" s="793"/>
      <c r="J1614" s="792"/>
      <c r="K1614" s="793"/>
      <c r="L1614" s="792"/>
      <c r="M1614" s="793"/>
      <c r="N1614" s="794"/>
      <c r="O1614" s="794"/>
      <c r="P1614" s="794"/>
      <c r="Q1614" s="795"/>
      <c r="R1614" s="796" t="s">
        <v>161</v>
      </c>
      <c r="S1614" s="797">
        <v>1645.2480000000003</v>
      </c>
    </row>
    <row r="1615" spans="1:19" s="161" customFormat="1">
      <c r="A1615" s="280"/>
      <c r="B1615" s="781"/>
      <c r="C1615" s="775"/>
      <c r="D1615" s="792"/>
      <c r="E1615" s="799" t="s">
        <v>1015</v>
      </c>
      <c r="F1615" s="800"/>
      <c r="G1615" s="800"/>
      <c r="H1615" s="800"/>
      <c r="I1615" s="800"/>
      <c r="J1615" s="800"/>
      <c r="K1615" s="800"/>
      <c r="L1615" s="800"/>
      <c r="M1615" s="800"/>
      <c r="N1615" s="801">
        <v>0.70399999999999985</v>
      </c>
      <c r="O1615" s="801">
        <v>0.66879999999999973</v>
      </c>
      <c r="P1615" s="801">
        <v>0</v>
      </c>
      <c r="Q1615" s="802">
        <v>20.064000000000004</v>
      </c>
      <c r="R1615" s="800"/>
      <c r="S1615" s="803"/>
    </row>
    <row r="1616" spans="1:19" s="161" customFormat="1">
      <c r="A1616" s="280"/>
      <c r="B1616" s="781"/>
      <c r="C1616" s="785"/>
      <c r="D1616" s="796" t="s">
        <v>176</v>
      </c>
      <c r="E1616" s="792"/>
      <c r="F1616" s="792"/>
      <c r="G1616" s="792"/>
      <c r="H1616" s="792"/>
      <c r="I1616" s="792"/>
      <c r="J1616" s="792"/>
      <c r="K1616" s="792"/>
      <c r="L1616" s="792"/>
      <c r="M1616" s="792"/>
      <c r="N1616" s="794">
        <v>2.1740000000000008</v>
      </c>
      <c r="O1616" s="794">
        <v>1.918300000000001</v>
      </c>
      <c r="P1616" s="794"/>
      <c r="Q1616" s="795">
        <v>36.713999999999992</v>
      </c>
      <c r="R1616" s="792"/>
      <c r="S1616" s="797"/>
    </row>
    <row r="1617" spans="1:19" s="161" customFormat="1">
      <c r="A1617" s="280"/>
      <c r="B1617" s="782"/>
      <c r="C1617" s="786" t="s">
        <v>2176</v>
      </c>
      <c r="D1617" s="800"/>
      <c r="E1617" s="800"/>
      <c r="F1617" s="800"/>
      <c r="G1617" s="800"/>
      <c r="H1617" s="800"/>
      <c r="I1617" s="800"/>
      <c r="J1617" s="800"/>
      <c r="K1617" s="800"/>
      <c r="L1617" s="800"/>
      <c r="M1617" s="800"/>
      <c r="N1617" s="801">
        <v>2.1740000000000008</v>
      </c>
      <c r="O1617" s="801">
        <v>1.918300000000001</v>
      </c>
      <c r="P1617" s="801"/>
      <c r="Q1617" s="802">
        <v>36.713999999999992</v>
      </c>
      <c r="R1617" s="800"/>
      <c r="S1617" s="803"/>
    </row>
    <row r="1618" spans="1:19" s="161" customFormat="1">
      <c r="A1618" s="280"/>
      <c r="B1618" s="784" t="s">
        <v>1238</v>
      </c>
      <c r="C1618" s="779"/>
      <c r="D1618" s="804"/>
      <c r="E1618" s="804"/>
      <c r="F1618" s="804"/>
      <c r="G1618" s="804"/>
      <c r="H1618" s="804"/>
      <c r="I1618" s="804"/>
      <c r="J1618" s="804"/>
      <c r="K1618" s="804"/>
      <c r="L1618" s="804"/>
      <c r="M1618" s="804"/>
      <c r="N1618" s="805">
        <v>5601.1840000000202</v>
      </c>
      <c r="O1618" s="805">
        <v>5272.1711000000068</v>
      </c>
      <c r="P1618" s="805"/>
      <c r="Q1618" s="806">
        <v>24129418.400103822</v>
      </c>
      <c r="R1618" s="804"/>
      <c r="S1618" s="807"/>
    </row>
    <row r="1619" spans="1:19" s="161" customFormat="1">
      <c r="A1619" s="280"/>
      <c r="B1619" s="783" t="s">
        <v>13</v>
      </c>
      <c r="C1619" s="776" t="s">
        <v>149</v>
      </c>
      <c r="D1619" s="796" t="s">
        <v>150</v>
      </c>
      <c r="E1619" s="798" t="s">
        <v>1239</v>
      </c>
      <c r="F1619" s="796" t="s">
        <v>1240</v>
      </c>
      <c r="G1619" s="798" t="s">
        <v>153</v>
      </c>
      <c r="H1619" s="796" t="s">
        <v>153</v>
      </c>
      <c r="I1619" s="798" t="s">
        <v>154</v>
      </c>
      <c r="J1619" s="796" t="s">
        <v>155</v>
      </c>
      <c r="K1619" s="798" t="s">
        <v>160</v>
      </c>
      <c r="L1619" s="796" t="s">
        <v>1241</v>
      </c>
      <c r="M1619" s="798" t="s">
        <v>1242</v>
      </c>
      <c r="N1619" s="794">
        <v>0</v>
      </c>
      <c r="O1619" s="794">
        <v>0</v>
      </c>
      <c r="P1619" s="794"/>
      <c r="Q1619" s="795">
        <v>0</v>
      </c>
      <c r="R1619" s="796"/>
      <c r="S1619" s="797"/>
    </row>
    <row r="1620" spans="1:19" s="161" customFormat="1">
      <c r="A1620" s="280"/>
      <c r="B1620" s="781"/>
      <c r="C1620" s="775"/>
      <c r="D1620" s="792"/>
      <c r="E1620" s="793"/>
      <c r="F1620" s="796" t="s">
        <v>409</v>
      </c>
      <c r="G1620" s="798" t="s">
        <v>153</v>
      </c>
      <c r="H1620" s="796" t="s">
        <v>153</v>
      </c>
      <c r="I1620" s="798" t="s">
        <v>154</v>
      </c>
      <c r="J1620" s="796" t="s">
        <v>155</v>
      </c>
      <c r="K1620" s="798" t="s">
        <v>160</v>
      </c>
      <c r="L1620" s="796" t="s">
        <v>1241</v>
      </c>
      <c r="M1620" s="798" t="s">
        <v>1242</v>
      </c>
      <c r="N1620" s="794">
        <v>0</v>
      </c>
      <c r="O1620" s="794">
        <v>0</v>
      </c>
      <c r="P1620" s="794"/>
      <c r="Q1620" s="795">
        <v>0</v>
      </c>
      <c r="R1620" s="796"/>
      <c r="S1620" s="797"/>
    </row>
    <row r="1621" spans="1:19" s="161" customFormat="1">
      <c r="A1621" s="280"/>
      <c r="B1621" s="781"/>
      <c r="C1621" s="775"/>
      <c r="D1621" s="792"/>
      <c r="E1621" s="799" t="s">
        <v>1243</v>
      </c>
      <c r="F1621" s="800"/>
      <c r="G1621" s="800"/>
      <c r="H1621" s="800"/>
      <c r="I1621" s="800"/>
      <c r="J1621" s="800"/>
      <c r="K1621" s="800"/>
      <c r="L1621" s="800"/>
      <c r="M1621" s="800"/>
      <c r="N1621" s="801">
        <v>0</v>
      </c>
      <c r="O1621" s="801">
        <v>0</v>
      </c>
      <c r="P1621" s="801">
        <v>0</v>
      </c>
      <c r="Q1621" s="802">
        <v>0</v>
      </c>
      <c r="R1621" s="800"/>
      <c r="S1621" s="803"/>
    </row>
    <row r="1622" spans="1:19" s="161" customFormat="1">
      <c r="A1622" s="280"/>
      <c r="B1622" s="781"/>
      <c r="C1622" s="775"/>
      <c r="D1622" s="792"/>
      <c r="E1622" s="798" t="s">
        <v>1244</v>
      </c>
      <c r="F1622" s="796" t="s">
        <v>1245</v>
      </c>
      <c r="G1622" s="798" t="s">
        <v>153</v>
      </c>
      <c r="H1622" s="796" t="s">
        <v>153</v>
      </c>
      <c r="I1622" s="798" t="s">
        <v>154</v>
      </c>
      <c r="J1622" s="796" t="s">
        <v>155</v>
      </c>
      <c r="K1622" s="798" t="s">
        <v>160</v>
      </c>
      <c r="L1622" s="796" t="s">
        <v>1246</v>
      </c>
      <c r="M1622" s="798" t="s">
        <v>1246</v>
      </c>
      <c r="N1622" s="794">
        <v>0.5</v>
      </c>
      <c r="O1622" s="794">
        <v>0</v>
      </c>
      <c r="P1622" s="794"/>
      <c r="Q1622" s="795">
        <v>0</v>
      </c>
      <c r="R1622" s="796"/>
      <c r="S1622" s="797"/>
    </row>
    <row r="1623" spans="1:19" s="161" customFormat="1">
      <c r="A1623" s="280"/>
      <c r="B1623" s="781"/>
      <c r="C1623" s="775"/>
      <c r="D1623" s="792"/>
      <c r="E1623" s="793"/>
      <c r="F1623" s="796" t="s">
        <v>1247</v>
      </c>
      <c r="G1623" s="798" t="s">
        <v>153</v>
      </c>
      <c r="H1623" s="796" t="s">
        <v>153</v>
      </c>
      <c r="I1623" s="798" t="s">
        <v>154</v>
      </c>
      <c r="J1623" s="796" t="s">
        <v>155</v>
      </c>
      <c r="K1623" s="798" t="s">
        <v>156</v>
      </c>
      <c r="L1623" s="796" t="s">
        <v>1246</v>
      </c>
      <c r="M1623" s="798" t="s">
        <v>1246</v>
      </c>
      <c r="N1623" s="794">
        <v>0.5</v>
      </c>
      <c r="O1623" s="794">
        <v>0.39999999999999997</v>
      </c>
      <c r="P1623" s="794"/>
      <c r="Q1623" s="795">
        <v>1194.4000000000001</v>
      </c>
      <c r="R1623" s="796"/>
      <c r="S1623" s="797"/>
    </row>
    <row r="1624" spans="1:19" s="161" customFormat="1">
      <c r="A1624" s="280"/>
      <c r="B1624" s="781"/>
      <c r="C1624" s="775"/>
      <c r="D1624" s="792"/>
      <c r="E1624" s="793"/>
      <c r="F1624" s="792"/>
      <c r="G1624" s="793"/>
      <c r="H1624" s="792"/>
      <c r="I1624" s="793"/>
      <c r="J1624" s="792"/>
      <c r="K1624" s="793"/>
      <c r="L1624" s="792"/>
      <c r="M1624" s="793"/>
      <c r="N1624" s="794"/>
      <c r="O1624" s="794"/>
      <c r="P1624" s="794"/>
      <c r="Q1624" s="795"/>
      <c r="R1624" s="796" t="s">
        <v>161</v>
      </c>
      <c r="S1624" s="797">
        <v>95519</v>
      </c>
    </row>
    <row r="1625" spans="1:19" s="161" customFormat="1">
      <c r="A1625" s="280"/>
      <c r="B1625" s="781"/>
      <c r="C1625" s="775"/>
      <c r="D1625" s="792"/>
      <c r="E1625" s="793"/>
      <c r="F1625" s="796" t="s">
        <v>1797</v>
      </c>
      <c r="G1625" s="798" t="s">
        <v>153</v>
      </c>
      <c r="H1625" s="796" t="s">
        <v>153</v>
      </c>
      <c r="I1625" s="798" t="s">
        <v>154</v>
      </c>
      <c r="J1625" s="796" t="s">
        <v>155</v>
      </c>
      <c r="K1625" s="798" t="s">
        <v>156</v>
      </c>
      <c r="L1625" s="796" t="s">
        <v>1246</v>
      </c>
      <c r="M1625" s="798" t="s">
        <v>1246</v>
      </c>
      <c r="N1625" s="794">
        <v>0.7340000000000001</v>
      </c>
      <c r="O1625" s="794">
        <v>0.5</v>
      </c>
      <c r="P1625" s="794"/>
      <c r="Q1625" s="795">
        <v>2185.7549999999997</v>
      </c>
      <c r="R1625" s="796"/>
      <c r="S1625" s="797"/>
    </row>
    <row r="1626" spans="1:19" s="161" customFormat="1">
      <c r="A1626" s="280"/>
      <c r="B1626" s="781"/>
      <c r="C1626" s="775"/>
      <c r="D1626" s="792"/>
      <c r="E1626" s="793"/>
      <c r="F1626" s="792"/>
      <c r="G1626" s="793"/>
      <c r="H1626" s="792"/>
      <c r="I1626" s="793"/>
      <c r="J1626" s="792"/>
      <c r="K1626" s="793"/>
      <c r="L1626" s="792"/>
      <c r="M1626" s="793"/>
      <c r="N1626" s="794"/>
      <c r="O1626" s="794"/>
      <c r="P1626" s="794"/>
      <c r="Q1626" s="795"/>
      <c r="R1626" s="796" t="s">
        <v>161</v>
      </c>
      <c r="S1626" s="797">
        <v>172741</v>
      </c>
    </row>
    <row r="1627" spans="1:19" s="161" customFormat="1">
      <c r="A1627" s="280"/>
      <c r="B1627" s="781"/>
      <c r="C1627" s="775"/>
      <c r="D1627" s="792"/>
      <c r="E1627" s="793"/>
      <c r="F1627" s="796" t="s">
        <v>170</v>
      </c>
      <c r="G1627" s="798" t="s">
        <v>153</v>
      </c>
      <c r="H1627" s="796" t="s">
        <v>153</v>
      </c>
      <c r="I1627" s="798" t="s">
        <v>154</v>
      </c>
      <c r="J1627" s="796" t="s">
        <v>155</v>
      </c>
      <c r="K1627" s="798" t="s">
        <v>156</v>
      </c>
      <c r="L1627" s="796" t="s">
        <v>1246</v>
      </c>
      <c r="M1627" s="798" t="s">
        <v>1246</v>
      </c>
      <c r="N1627" s="794">
        <v>0.6</v>
      </c>
      <c r="O1627" s="794">
        <v>0.47999999999999993</v>
      </c>
      <c r="P1627" s="794"/>
      <c r="Q1627" s="795">
        <v>1739.1399999999999</v>
      </c>
      <c r="R1627" s="796"/>
      <c r="S1627" s="797"/>
    </row>
    <row r="1628" spans="1:19" s="161" customFormat="1">
      <c r="A1628" s="280"/>
      <c r="B1628" s="781"/>
      <c r="C1628" s="775"/>
      <c r="D1628" s="792"/>
      <c r="E1628" s="793"/>
      <c r="F1628" s="792"/>
      <c r="G1628" s="793"/>
      <c r="H1628" s="792"/>
      <c r="I1628" s="793"/>
      <c r="J1628" s="792"/>
      <c r="K1628" s="793"/>
      <c r="L1628" s="792"/>
      <c r="M1628" s="793"/>
      <c r="N1628" s="794"/>
      <c r="O1628" s="794"/>
      <c r="P1628" s="794"/>
      <c r="Q1628" s="795"/>
      <c r="R1628" s="796" t="s">
        <v>161</v>
      </c>
      <c r="S1628" s="797">
        <v>138207</v>
      </c>
    </row>
    <row r="1629" spans="1:19" s="161" customFormat="1">
      <c r="A1629" s="280"/>
      <c r="B1629" s="781"/>
      <c r="C1629" s="775"/>
      <c r="D1629" s="792"/>
      <c r="E1629" s="793"/>
      <c r="F1629" s="796" t="s">
        <v>1998</v>
      </c>
      <c r="G1629" s="798" t="s">
        <v>153</v>
      </c>
      <c r="H1629" s="796" t="s">
        <v>153</v>
      </c>
      <c r="I1629" s="798" t="s">
        <v>154</v>
      </c>
      <c r="J1629" s="796" t="s">
        <v>155</v>
      </c>
      <c r="K1629" s="798" t="s">
        <v>156</v>
      </c>
      <c r="L1629" s="796" t="s">
        <v>1246</v>
      </c>
      <c r="M1629" s="798" t="s">
        <v>1246</v>
      </c>
      <c r="N1629" s="794">
        <v>0</v>
      </c>
      <c r="O1629" s="794">
        <v>0</v>
      </c>
      <c r="P1629" s="794"/>
      <c r="Q1629" s="795">
        <v>118.27799999999999</v>
      </c>
      <c r="R1629" s="796"/>
      <c r="S1629" s="797"/>
    </row>
    <row r="1630" spans="1:19" s="161" customFormat="1">
      <c r="A1630" s="280"/>
      <c r="B1630" s="781"/>
      <c r="C1630" s="775"/>
      <c r="D1630" s="792"/>
      <c r="E1630" s="793"/>
      <c r="F1630" s="792"/>
      <c r="G1630" s="793"/>
      <c r="H1630" s="792"/>
      <c r="I1630" s="793"/>
      <c r="J1630" s="792"/>
      <c r="K1630" s="793"/>
      <c r="L1630" s="792"/>
      <c r="M1630" s="793"/>
      <c r="N1630" s="794"/>
      <c r="O1630" s="794"/>
      <c r="P1630" s="794"/>
      <c r="Q1630" s="795"/>
      <c r="R1630" s="796" t="s">
        <v>161</v>
      </c>
      <c r="S1630" s="797">
        <v>11386</v>
      </c>
    </row>
    <row r="1631" spans="1:19" s="161" customFormat="1">
      <c r="A1631" s="280"/>
      <c r="B1631" s="781"/>
      <c r="C1631" s="775"/>
      <c r="D1631" s="792"/>
      <c r="E1631" s="793"/>
      <c r="F1631" s="796" t="s">
        <v>2177</v>
      </c>
      <c r="G1631" s="798" t="s">
        <v>153</v>
      </c>
      <c r="H1631" s="796" t="s">
        <v>153</v>
      </c>
      <c r="I1631" s="798" t="s">
        <v>154</v>
      </c>
      <c r="J1631" s="796" t="s">
        <v>155</v>
      </c>
      <c r="K1631" s="798" t="s">
        <v>156</v>
      </c>
      <c r="L1631" s="796" t="s">
        <v>1246</v>
      </c>
      <c r="M1631" s="798" t="s">
        <v>1246</v>
      </c>
      <c r="N1631" s="794">
        <v>1</v>
      </c>
      <c r="O1631" s="794">
        <v>0.85</v>
      </c>
      <c r="P1631" s="794"/>
      <c r="Q1631" s="795">
        <v>8.2100000000000009</v>
      </c>
      <c r="R1631" s="796"/>
      <c r="S1631" s="797"/>
    </row>
    <row r="1632" spans="1:19" s="161" customFormat="1">
      <c r="A1632" s="280"/>
      <c r="B1632" s="781"/>
      <c r="C1632" s="775"/>
      <c r="D1632" s="792"/>
      <c r="E1632" s="793"/>
      <c r="F1632" s="792"/>
      <c r="G1632" s="793"/>
      <c r="H1632" s="792"/>
      <c r="I1632" s="793"/>
      <c r="J1632" s="792"/>
      <c r="K1632" s="793"/>
      <c r="L1632" s="792"/>
      <c r="M1632" s="793"/>
      <c r="N1632" s="794"/>
      <c r="O1632" s="794"/>
      <c r="P1632" s="794"/>
      <c r="Q1632" s="795"/>
      <c r="R1632" s="796" t="s">
        <v>161</v>
      </c>
      <c r="S1632" s="797">
        <v>702</v>
      </c>
    </row>
    <row r="1633" spans="1:19" s="161" customFormat="1">
      <c r="A1633" s="280"/>
      <c r="B1633" s="781"/>
      <c r="C1633" s="775"/>
      <c r="D1633" s="792"/>
      <c r="E1633" s="799" t="s">
        <v>1252</v>
      </c>
      <c r="F1633" s="800"/>
      <c r="G1633" s="800"/>
      <c r="H1633" s="800"/>
      <c r="I1633" s="800"/>
      <c r="J1633" s="800"/>
      <c r="K1633" s="800"/>
      <c r="L1633" s="800"/>
      <c r="M1633" s="800"/>
      <c r="N1633" s="801">
        <v>3.3339999999999979</v>
      </c>
      <c r="O1633" s="801">
        <v>2.23</v>
      </c>
      <c r="P1633" s="801">
        <v>1.7110000000000001</v>
      </c>
      <c r="Q1633" s="802">
        <v>5245.7830000000004</v>
      </c>
      <c r="R1633" s="800"/>
      <c r="S1633" s="803"/>
    </row>
    <row r="1634" spans="1:19" s="161" customFormat="1">
      <c r="A1634" s="280"/>
      <c r="B1634" s="781"/>
      <c r="C1634" s="775"/>
      <c r="D1634" s="792"/>
      <c r="E1634" s="798" t="s">
        <v>1253</v>
      </c>
      <c r="F1634" s="796" t="s">
        <v>1254</v>
      </c>
      <c r="G1634" s="798" t="s">
        <v>153</v>
      </c>
      <c r="H1634" s="796" t="s">
        <v>153</v>
      </c>
      <c r="I1634" s="798" t="s">
        <v>154</v>
      </c>
      <c r="J1634" s="796" t="s">
        <v>155</v>
      </c>
      <c r="K1634" s="798" t="s">
        <v>160</v>
      </c>
      <c r="L1634" s="796" t="s">
        <v>1248</v>
      </c>
      <c r="M1634" s="798" t="s">
        <v>1255</v>
      </c>
      <c r="N1634" s="794">
        <v>0</v>
      </c>
      <c r="O1634" s="794">
        <v>0</v>
      </c>
      <c r="P1634" s="794"/>
      <c r="Q1634" s="795">
        <v>0</v>
      </c>
      <c r="R1634" s="796"/>
      <c r="S1634" s="797"/>
    </row>
    <row r="1635" spans="1:19" s="161" customFormat="1">
      <c r="A1635" s="280"/>
      <c r="B1635" s="781"/>
      <c r="C1635" s="775"/>
      <c r="D1635" s="792"/>
      <c r="E1635" s="799" t="s">
        <v>1256</v>
      </c>
      <c r="F1635" s="800"/>
      <c r="G1635" s="800"/>
      <c r="H1635" s="800"/>
      <c r="I1635" s="800"/>
      <c r="J1635" s="800"/>
      <c r="K1635" s="800"/>
      <c r="L1635" s="800"/>
      <c r="M1635" s="800"/>
      <c r="N1635" s="801">
        <v>0</v>
      </c>
      <c r="O1635" s="801">
        <v>0</v>
      </c>
      <c r="P1635" s="801">
        <v>0</v>
      </c>
      <c r="Q1635" s="802">
        <v>0</v>
      </c>
      <c r="R1635" s="800"/>
      <c r="S1635" s="803"/>
    </row>
    <row r="1636" spans="1:19" s="161" customFormat="1">
      <c r="A1636" s="280"/>
      <c r="B1636" s="781"/>
      <c r="C1636" s="775"/>
      <c r="D1636" s="792"/>
      <c r="E1636" s="798" t="s">
        <v>1257</v>
      </c>
      <c r="F1636" s="796" t="s">
        <v>1258</v>
      </c>
      <c r="G1636" s="798" t="s">
        <v>153</v>
      </c>
      <c r="H1636" s="796" t="s">
        <v>153</v>
      </c>
      <c r="I1636" s="798" t="s">
        <v>154</v>
      </c>
      <c r="J1636" s="796" t="s">
        <v>155</v>
      </c>
      <c r="K1636" s="798" t="s">
        <v>160</v>
      </c>
      <c r="L1636" s="796" t="s">
        <v>1241</v>
      </c>
      <c r="M1636" s="798" t="s">
        <v>1259</v>
      </c>
      <c r="N1636" s="794">
        <v>0</v>
      </c>
      <c r="O1636" s="794">
        <v>0</v>
      </c>
      <c r="P1636" s="794"/>
      <c r="Q1636" s="795">
        <v>0</v>
      </c>
      <c r="R1636" s="796"/>
      <c r="S1636" s="797"/>
    </row>
    <row r="1637" spans="1:19" s="161" customFormat="1">
      <c r="A1637" s="280"/>
      <c r="B1637" s="781"/>
      <c r="C1637" s="775"/>
      <c r="D1637" s="792"/>
      <c r="E1637" s="799" t="s">
        <v>1260</v>
      </c>
      <c r="F1637" s="800"/>
      <c r="G1637" s="800"/>
      <c r="H1637" s="800"/>
      <c r="I1637" s="800"/>
      <c r="J1637" s="800"/>
      <c r="K1637" s="800"/>
      <c r="L1637" s="800"/>
      <c r="M1637" s="800"/>
      <c r="N1637" s="801">
        <v>0</v>
      </c>
      <c r="O1637" s="801">
        <v>0</v>
      </c>
      <c r="P1637" s="801">
        <v>0</v>
      </c>
      <c r="Q1637" s="802">
        <v>0</v>
      </c>
      <c r="R1637" s="800"/>
      <c r="S1637" s="803"/>
    </row>
    <row r="1638" spans="1:19" s="161" customFormat="1">
      <c r="A1638" s="280"/>
      <c r="B1638" s="781"/>
      <c r="C1638" s="775"/>
      <c r="D1638" s="792"/>
      <c r="E1638" s="798" t="s">
        <v>1261</v>
      </c>
      <c r="F1638" s="796" t="s">
        <v>1262</v>
      </c>
      <c r="G1638" s="798" t="s">
        <v>153</v>
      </c>
      <c r="H1638" s="796" t="s">
        <v>153</v>
      </c>
      <c r="I1638" s="798" t="s">
        <v>154</v>
      </c>
      <c r="J1638" s="796" t="s">
        <v>155</v>
      </c>
      <c r="K1638" s="798" t="s">
        <v>160</v>
      </c>
      <c r="L1638" s="796" t="s">
        <v>22</v>
      </c>
      <c r="M1638" s="798" t="s">
        <v>1263</v>
      </c>
      <c r="N1638" s="794">
        <v>0.65000000000000024</v>
      </c>
      <c r="O1638" s="794">
        <v>0</v>
      </c>
      <c r="P1638" s="794"/>
      <c r="Q1638" s="795">
        <v>0</v>
      </c>
      <c r="R1638" s="796"/>
      <c r="S1638" s="797"/>
    </row>
    <row r="1639" spans="1:19" s="161" customFormat="1">
      <c r="A1639" s="280"/>
      <c r="B1639" s="781"/>
      <c r="C1639" s="775"/>
      <c r="D1639" s="792"/>
      <c r="E1639" s="793"/>
      <c r="F1639" s="796" t="s">
        <v>1264</v>
      </c>
      <c r="G1639" s="798" t="s">
        <v>153</v>
      </c>
      <c r="H1639" s="796" t="s">
        <v>153</v>
      </c>
      <c r="I1639" s="798" t="s">
        <v>154</v>
      </c>
      <c r="J1639" s="796" t="s">
        <v>155</v>
      </c>
      <c r="K1639" s="798" t="s">
        <v>156</v>
      </c>
      <c r="L1639" s="796" t="s">
        <v>22</v>
      </c>
      <c r="M1639" s="798" t="s">
        <v>1263</v>
      </c>
      <c r="N1639" s="794">
        <v>0.5</v>
      </c>
      <c r="O1639" s="794">
        <v>0.32</v>
      </c>
      <c r="P1639" s="794"/>
      <c r="Q1639" s="795">
        <v>1942.1599999999999</v>
      </c>
      <c r="R1639" s="796"/>
      <c r="S1639" s="797"/>
    </row>
    <row r="1640" spans="1:19" s="161" customFormat="1">
      <c r="A1640" s="280"/>
      <c r="B1640" s="781"/>
      <c r="C1640" s="775"/>
      <c r="D1640" s="792"/>
      <c r="E1640" s="793"/>
      <c r="F1640" s="792"/>
      <c r="G1640" s="793"/>
      <c r="H1640" s="792"/>
      <c r="I1640" s="793"/>
      <c r="J1640" s="792"/>
      <c r="K1640" s="793"/>
      <c r="L1640" s="792"/>
      <c r="M1640" s="793"/>
      <c r="N1640" s="794"/>
      <c r="O1640" s="794"/>
      <c r="P1640" s="794"/>
      <c r="Q1640" s="795"/>
      <c r="R1640" s="796" t="s">
        <v>161</v>
      </c>
      <c r="S1640" s="797">
        <v>160004</v>
      </c>
    </row>
    <row r="1641" spans="1:19" s="161" customFormat="1">
      <c r="A1641" s="280"/>
      <c r="B1641" s="781"/>
      <c r="C1641" s="775"/>
      <c r="D1641" s="792"/>
      <c r="E1641" s="793"/>
      <c r="F1641" s="796" t="s">
        <v>1265</v>
      </c>
      <c r="G1641" s="798" t="s">
        <v>153</v>
      </c>
      <c r="H1641" s="796" t="s">
        <v>153</v>
      </c>
      <c r="I1641" s="798" t="s">
        <v>154</v>
      </c>
      <c r="J1641" s="796" t="s">
        <v>155</v>
      </c>
      <c r="K1641" s="798" t="s">
        <v>156</v>
      </c>
      <c r="L1641" s="796" t="s">
        <v>22</v>
      </c>
      <c r="M1641" s="798" t="s">
        <v>1263</v>
      </c>
      <c r="N1641" s="794">
        <v>0.5</v>
      </c>
      <c r="O1641" s="794">
        <v>0.46</v>
      </c>
      <c r="P1641" s="794"/>
      <c r="Q1641" s="795">
        <v>1224.9389999999999</v>
      </c>
      <c r="R1641" s="796"/>
      <c r="S1641" s="797"/>
    </row>
    <row r="1642" spans="1:19" s="161" customFormat="1">
      <c r="A1642" s="280"/>
      <c r="B1642" s="781"/>
      <c r="C1642" s="775"/>
      <c r="D1642" s="792"/>
      <c r="E1642" s="793"/>
      <c r="F1642" s="792"/>
      <c r="G1642" s="793"/>
      <c r="H1642" s="792"/>
      <c r="I1642" s="793"/>
      <c r="J1642" s="792"/>
      <c r="K1642" s="793"/>
      <c r="L1642" s="792"/>
      <c r="M1642" s="793"/>
      <c r="N1642" s="794"/>
      <c r="O1642" s="794"/>
      <c r="P1642" s="794"/>
      <c r="Q1642" s="795"/>
      <c r="R1642" s="796" t="s">
        <v>161</v>
      </c>
      <c r="S1642" s="797">
        <v>100164</v>
      </c>
    </row>
    <row r="1643" spans="1:19" s="161" customFormat="1">
      <c r="A1643" s="280"/>
      <c r="B1643" s="781"/>
      <c r="C1643" s="775"/>
      <c r="D1643" s="792"/>
      <c r="E1643" s="793"/>
      <c r="F1643" s="796" t="s">
        <v>1266</v>
      </c>
      <c r="G1643" s="798" t="s">
        <v>153</v>
      </c>
      <c r="H1643" s="796" t="s">
        <v>153</v>
      </c>
      <c r="I1643" s="798" t="s">
        <v>154</v>
      </c>
      <c r="J1643" s="796" t="s">
        <v>155</v>
      </c>
      <c r="K1643" s="798" t="s">
        <v>156</v>
      </c>
      <c r="L1643" s="796" t="s">
        <v>22</v>
      </c>
      <c r="M1643" s="798" t="s">
        <v>1263</v>
      </c>
      <c r="N1643" s="794">
        <v>0.67999999999999983</v>
      </c>
      <c r="O1643" s="794">
        <v>0.6</v>
      </c>
      <c r="P1643" s="794"/>
      <c r="Q1643" s="795">
        <v>1769.4959999999999</v>
      </c>
      <c r="R1643" s="796"/>
      <c r="S1643" s="797"/>
    </row>
    <row r="1644" spans="1:19" s="161" customFormat="1">
      <c r="A1644" s="280"/>
      <c r="B1644" s="781"/>
      <c r="C1644" s="775"/>
      <c r="D1644" s="792"/>
      <c r="E1644" s="793"/>
      <c r="F1644" s="792"/>
      <c r="G1644" s="793"/>
      <c r="H1644" s="792"/>
      <c r="I1644" s="793"/>
      <c r="J1644" s="792"/>
      <c r="K1644" s="793"/>
      <c r="L1644" s="792"/>
      <c r="M1644" s="793"/>
      <c r="N1644" s="794"/>
      <c r="O1644" s="794"/>
      <c r="P1644" s="794"/>
      <c r="Q1644" s="795"/>
      <c r="R1644" s="796" t="s">
        <v>161</v>
      </c>
      <c r="S1644" s="797">
        <v>147547</v>
      </c>
    </row>
    <row r="1645" spans="1:19" s="161" customFormat="1">
      <c r="A1645" s="280"/>
      <c r="B1645" s="781"/>
      <c r="C1645" s="775"/>
      <c r="D1645" s="792"/>
      <c r="E1645" s="793"/>
      <c r="F1645" s="796" t="s">
        <v>1267</v>
      </c>
      <c r="G1645" s="798" t="s">
        <v>153</v>
      </c>
      <c r="H1645" s="796" t="s">
        <v>153</v>
      </c>
      <c r="I1645" s="798" t="s">
        <v>154</v>
      </c>
      <c r="J1645" s="796" t="s">
        <v>155</v>
      </c>
      <c r="K1645" s="798" t="s">
        <v>156</v>
      </c>
      <c r="L1645" s="796" t="s">
        <v>22</v>
      </c>
      <c r="M1645" s="798" t="s">
        <v>1263</v>
      </c>
      <c r="N1645" s="794">
        <v>0.4549999999999999</v>
      </c>
      <c r="O1645" s="794">
        <v>0.3899999999999999</v>
      </c>
      <c r="P1645" s="794"/>
      <c r="Q1645" s="795">
        <v>1265.4100000000001</v>
      </c>
      <c r="R1645" s="796"/>
      <c r="S1645" s="797"/>
    </row>
    <row r="1646" spans="1:19" s="161" customFormat="1">
      <c r="A1646" s="280"/>
      <c r="B1646" s="781"/>
      <c r="C1646" s="775"/>
      <c r="D1646" s="792"/>
      <c r="E1646" s="793"/>
      <c r="F1646" s="792"/>
      <c r="G1646" s="793"/>
      <c r="H1646" s="792"/>
      <c r="I1646" s="793"/>
      <c r="J1646" s="792"/>
      <c r="K1646" s="793"/>
      <c r="L1646" s="792"/>
      <c r="M1646" s="793"/>
      <c r="N1646" s="794"/>
      <c r="O1646" s="794"/>
      <c r="P1646" s="794"/>
      <c r="Q1646" s="795"/>
      <c r="R1646" s="796" t="s">
        <v>161</v>
      </c>
      <c r="S1646" s="797">
        <v>102051</v>
      </c>
    </row>
    <row r="1647" spans="1:19" s="161" customFormat="1">
      <c r="A1647" s="280"/>
      <c r="B1647" s="781"/>
      <c r="C1647" s="775"/>
      <c r="D1647" s="792"/>
      <c r="E1647" s="799" t="s">
        <v>1268</v>
      </c>
      <c r="F1647" s="800"/>
      <c r="G1647" s="800"/>
      <c r="H1647" s="800"/>
      <c r="I1647" s="800"/>
      <c r="J1647" s="800"/>
      <c r="K1647" s="800"/>
      <c r="L1647" s="800"/>
      <c r="M1647" s="800"/>
      <c r="N1647" s="801">
        <v>2.7850000000000028</v>
      </c>
      <c r="O1647" s="801">
        <v>1.7700000000000002</v>
      </c>
      <c r="P1647" s="801">
        <v>1.39</v>
      </c>
      <c r="Q1647" s="802">
        <v>6202.0050000000001</v>
      </c>
      <c r="R1647" s="800"/>
      <c r="S1647" s="803"/>
    </row>
    <row r="1648" spans="1:19" s="161" customFormat="1">
      <c r="A1648" s="280"/>
      <c r="B1648" s="781"/>
      <c r="C1648" s="775"/>
      <c r="D1648" s="792"/>
      <c r="E1648" s="798" t="s">
        <v>1269</v>
      </c>
      <c r="F1648" s="796" t="s">
        <v>1270</v>
      </c>
      <c r="G1648" s="798" t="s">
        <v>153</v>
      </c>
      <c r="H1648" s="796" t="s">
        <v>153</v>
      </c>
      <c r="I1648" s="798" t="s">
        <v>154</v>
      </c>
      <c r="J1648" s="796" t="s">
        <v>155</v>
      </c>
      <c r="K1648" s="798" t="s">
        <v>160</v>
      </c>
      <c r="L1648" s="796" t="s">
        <v>1248</v>
      </c>
      <c r="M1648" s="798" t="s">
        <v>1271</v>
      </c>
      <c r="N1648" s="794">
        <v>0</v>
      </c>
      <c r="O1648" s="794">
        <v>0</v>
      </c>
      <c r="P1648" s="794"/>
      <c r="Q1648" s="795">
        <v>0</v>
      </c>
      <c r="R1648" s="796"/>
      <c r="S1648" s="797"/>
    </row>
    <row r="1649" spans="1:19" s="161" customFormat="1">
      <c r="A1649" s="280"/>
      <c r="B1649" s="781"/>
      <c r="C1649" s="775"/>
      <c r="D1649" s="792"/>
      <c r="E1649" s="799" t="s">
        <v>1272</v>
      </c>
      <c r="F1649" s="800"/>
      <c r="G1649" s="800"/>
      <c r="H1649" s="800"/>
      <c r="I1649" s="800"/>
      <c r="J1649" s="800"/>
      <c r="K1649" s="800"/>
      <c r="L1649" s="800"/>
      <c r="M1649" s="800"/>
      <c r="N1649" s="801">
        <v>0</v>
      </c>
      <c r="O1649" s="801">
        <v>0</v>
      </c>
      <c r="P1649" s="801">
        <v>0</v>
      </c>
      <c r="Q1649" s="802">
        <v>0</v>
      </c>
      <c r="R1649" s="800"/>
      <c r="S1649" s="803"/>
    </row>
    <row r="1650" spans="1:19" s="161" customFormat="1">
      <c r="A1650" s="280"/>
      <c r="B1650" s="781"/>
      <c r="C1650" s="775"/>
      <c r="D1650" s="792"/>
      <c r="E1650" s="798" t="s">
        <v>1273</v>
      </c>
      <c r="F1650" s="796" t="s">
        <v>1274</v>
      </c>
      <c r="G1650" s="798" t="s">
        <v>153</v>
      </c>
      <c r="H1650" s="796" t="s">
        <v>153</v>
      </c>
      <c r="I1650" s="798" t="s">
        <v>154</v>
      </c>
      <c r="J1650" s="796" t="s">
        <v>155</v>
      </c>
      <c r="K1650" s="798" t="s">
        <v>156</v>
      </c>
      <c r="L1650" s="796" t="s">
        <v>1275</v>
      </c>
      <c r="M1650" s="798" t="s">
        <v>1275</v>
      </c>
      <c r="N1650" s="794">
        <v>0.27500000000000002</v>
      </c>
      <c r="O1650" s="794">
        <v>0.245</v>
      </c>
      <c r="P1650" s="794"/>
      <c r="Q1650" s="795">
        <v>331.60499999999996</v>
      </c>
      <c r="R1650" s="796"/>
      <c r="S1650" s="797"/>
    </row>
    <row r="1651" spans="1:19" s="161" customFormat="1">
      <c r="A1651" s="280"/>
      <c r="B1651" s="781"/>
      <c r="C1651" s="775"/>
      <c r="D1651" s="792"/>
      <c r="E1651" s="793"/>
      <c r="F1651" s="792"/>
      <c r="G1651" s="793"/>
      <c r="H1651" s="792"/>
      <c r="I1651" s="793"/>
      <c r="J1651" s="792"/>
      <c r="K1651" s="793"/>
      <c r="L1651" s="792"/>
      <c r="M1651" s="793"/>
      <c r="N1651" s="794"/>
      <c r="O1651" s="794"/>
      <c r="P1651" s="794"/>
      <c r="Q1651" s="795"/>
      <c r="R1651" s="796" t="s">
        <v>161</v>
      </c>
      <c r="S1651" s="797">
        <v>34390</v>
      </c>
    </row>
    <row r="1652" spans="1:19" s="161" customFormat="1">
      <c r="A1652" s="280"/>
      <c r="B1652" s="781"/>
      <c r="C1652" s="775"/>
      <c r="D1652" s="792"/>
      <c r="E1652" s="793"/>
      <c r="F1652" s="796" t="s">
        <v>1276</v>
      </c>
      <c r="G1652" s="798" t="s">
        <v>153</v>
      </c>
      <c r="H1652" s="796" t="s">
        <v>153</v>
      </c>
      <c r="I1652" s="798" t="s">
        <v>154</v>
      </c>
      <c r="J1652" s="796" t="s">
        <v>155</v>
      </c>
      <c r="K1652" s="798" t="s">
        <v>156</v>
      </c>
      <c r="L1652" s="796" t="s">
        <v>1275</v>
      </c>
      <c r="M1652" s="798" t="s">
        <v>1275</v>
      </c>
      <c r="N1652" s="794">
        <v>0.22499999999999995</v>
      </c>
      <c r="O1652" s="794">
        <v>0</v>
      </c>
      <c r="P1652" s="794"/>
      <c r="Q1652" s="795">
        <v>0</v>
      </c>
      <c r="R1652" s="796"/>
      <c r="S1652" s="797"/>
    </row>
    <row r="1653" spans="1:19" s="161" customFormat="1">
      <c r="A1653" s="280"/>
      <c r="B1653" s="781"/>
      <c r="C1653" s="775"/>
      <c r="D1653" s="792"/>
      <c r="E1653" s="793"/>
      <c r="F1653" s="796" t="s">
        <v>2178</v>
      </c>
      <c r="G1653" s="798" t="s">
        <v>153</v>
      </c>
      <c r="H1653" s="796" t="s">
        <v>153</v>
      </c>
      <c r="I1653" s="798" t="s">
        <v>154</v>
      </c>
      <c r="J1653" s="796" t="s">
        <v>155</v>
      </c>
      <c r="K1653" s="798" t="s">
        <v>156</v>
      </c>
      <c r="L1653" s="796" t="s">
        <v>1275</v>
      </c>
      <c r="M1653" s="798" t="s">
        <v>1275</v>
      </c>
      <c r="N1653" s="794">
        <v>0.36399999999999993</v>
      </c>
      <c r="O1653" s="794">
        <v>0.32500000000000001</v>
      </c>
      <c r="P1653" s="794"/>
      <c r="Q1653" s="795">
        <v>416.83099999999996</v>
      </c>
      <c r="R1653" s="796"/>
      <c r="S1653" s="797"/>
    </row>
    <row r="1654" spans="1:19" s="161" customFormat="1">
      <c r="A1654" s="280"/>
      <c r="B1654" s="781"/>
      <c r="C1654" s="775"/>
      <c r="D1654" s="792"/>
      <c r="E1654" s="793"/>
      <c r="F1654" s="792"/>
      <c r="G1654" s="793"/>
      <c r="H1654" s="792"/>
      <c r="I1654" s="793"/>
      <c r="J1654" s="792"/>
      <c r="K1654" s="793"/>
      <c r="L1654" s="792"/>
      <c r="M1654" s="793"/>
      <c r="N1654" s="794"/>
      <c r="O1654" s="794"/>
      <c r="P1654" s="794"/>
      <c r="Q1654" s="795"/>
      <c r="R1654" s="796" t="s">
        <v>161</v>
      </c>
      <c r="S1654" s="797">
        <v>40584</v>
      </c>
    </row>
    <row r="1655" spans="1:19" s="161" customFormat="1">
      <c r="A1655" s="280"/>
      <c r="B1655" s="781"/>
      <c r="C1655" s="775"/>
      <c r="D1655" s="792"/>
      <c r="E1655" s="799" t="s">
        <v>1277</v>
      </c>
      <c r="F1655" s="800"/>
      <c r="G1655" s="800"/>
      <c r="H1655" s="800"/>
      <c r="I1655" s="800"/>
      <c r="J1655" s="800"/>
      <c r="K1655" s="800"/>
      <c r="L1655" s="800"/>
      <c r="M1655" s="800"/>
      <c r="N1655" s="801">
        <v>0.86399999999999977</v>
      </c>
      <c r="O1655" s="801">
        <v>0.57000000000000017</v>
      </c>
      <c r="P1655" s="801">
        <v>0.23300000000000001</v>
      </c>
      <c r="Q1655" s="802">
        <v>748.43599999999992</v>
      </c>
      <c r="R1655" s="800"/>
      <c r="S1655" s="803"/>
    </row>
    <row r="1656" spans="1:19" s="161" customFormat="1">
      <c r="A1656" s="280"/>
      <c r="B1656" s="781"/>
      <c r="C1656" s="775"/>
      <c r="D1656" s="792"/>
      <c r="E1656" s="798" t="s">
        <v>1278</v>
      </c>
      <c r="F1656" s="796" t="s">
        <v>1279</v>
      </c>
      <c r="G1656" s="798" t="s">
        <v>153</v>
      </c>
      <c r="H1656" s="796" t="s">
        <v>153</v>
      </c>
      <c r="I1656" s="798" t="s">
        <v>154</v>
      </c>
      <c r="J1656" s="796" t="s">
        <v>155</v>
      </c>
      <c r="K1656" s="798" t="s">
        <v>160</v>
      </c>
      <c r="L1656" s="796" t="s">
        <v>1248</v>
      </c>
      <c r="M1656" s="798" t="s">
        <v>1280</v>
      </c>
      <c r="N1656" s="794">
        <v>0</v>
      </c>
      <c r="O1656" s="794">
        <v>0</v>
      </c>
      <c r="P1656" s="794"/>
      <c r="Q1656" s="795">
        <v>0</v>
      </c>
      <c r="R1656" s="796"/>
      <c r="S1656" s="797"/>
    </row>
    <row r="1657" spans="1:19" s="161" customFormat="1">
      <c r="A1657" s="280"/>
      <c r="B1657" s="781"/>
      <c r="C1657" s="775"/>
      <c r="D1657" s="792"/>
      <c r="E1657" s="799" t="s">
        <v>1281</v>
      </c>
      <c r="F1657" s="800"/>
      <c r="G1657" s="800"/>
      <c r="H1657" s="800"/>
      <c r="I1657" s="800"/>
      <c r="J1657" s="800"/>
      <c r="K1657" s="800"/>
      <c r="L1657" s="800"/>
      <c r="M1657" s="800"/>
      <c r="N1657" s="801">
        <v>0</v>
      </c>
      <c r="O1657" s="801">
        <v>0</v>
      </c>
      <c r="P1657" s="801">
        <v>0</v>
      </c>
      <c r="Q1657" s="802">
        <v>0</v>
      </c>
      <c r="R1657" s="800"/>
      <c r="S1657" s="803"/>
    </row>
    <row r="1658" spans="1:19" s="161" customFormat="1">
      <c r="A1658" s="280"/>
      <c r="B1658" s="781"/>
      <c r="C1658" s="775"/>
      <c r="D1658" s="792"/>
      <c r="E1658" s="798" t="s">
        <v>1282</v>
      </c>
      <c r="F1658" s="796" t="s">
        <v>1258</v>
      </c>
      <c r="G1658" s="798" t="s">
        <v>153</v>
      </c>
      <c r="H1658" s="796" t="s">
        <v>153</v>
      </c>
      <c r="I1658" s="798" t="s">
        <v>154</v>
      </c>
      <c r="J1658" s="796" t="s">
        <v>155</v>
      </c>
      <c r="K1658" s="798" t="s">
        <v>160</v>
      </c>
      <c r="L1658" s="796" t="s">
        <v>1241</v>
      </c>
      <c r="M1658" s="798" t="s">
        <v>1283</v>
      </c>
      <c r="N1658" s="794">
        <v>0</v>
      </c>
      <c r="O1658" s="794">
        <v>0</v>
      </c>
      <c r="P1658" s="794"/>
      <c r="Q1658" s="795">
        <v>0</v>
      </c>
      <c r="R1658" s="796"/>
      <c r="S1658" s="797"/>
    </row>
    <row r="1659" spans="1:19" s="161" customFormat="1">
      <c r="A1659" s="280"/>
      <c r="B1659" s="781"/>
      <c r="C1659" s="775"/>
      <c r="D1659" s="792"/>
      <c r="E1659" s="799" t="s">
        <v>1284</v>
      </c>
      <c r="F1659" s="800"/>
      <c r="G1659" s="800"/>
      <c r="H1659" s="800"/>
      <c r="I1659" s="800"/>
      <c r="J1659" s="800"/>
      <c r="K1659" s="800"/>
      <c r="L1659" s="800"/>
      <c r="M1659" s="800"/>
      <c r="N1659" s="801">
        <v>0</v>
      </c>
      <c r="O1659" s="801">
        <v>0</v>
      </c>
      <c r="P1659" s="801">
        <v>0</v>
      </c>
      <c r="Q1659" s="802">
        <v>0</v>
      </c>
      <c r="R1659" s="800"/>
      <c r="S1659" s="803"/>
    </row>
    <row r="1660" spans="1:19" s="161" customFormat="1">
      <c r="A1660" s="280"/>
      <c r="B1660" s="781"/>
      <c r="C1660" s="775"/>
      <c r="D1660" s="792"/>
      <c r="E1660" s="798" t="s">
        <v>1285</v>
      </c>
      <c r="F1660" s="796" t="s">
        <v>1286</v>
      </c>
      <c r="G1660" s="798" t="s">
        <v>153</v>
      </c>
      <c r="H1660" s="796" t="s">
        <v>153</v>
      </c>
      <c r="I1660" s="798" t="s">
        <v>154</v>
      </c>
      <c r="J1660" s="796" t="s">
        <v>155</v>
      </c>
      <c r="K1660" s="798" t="s">
        <v>156</v>
      </c>
      <c r="L1660" s="796" t="s">
        <v>1248</v>
      </c>
      <c r="M1660" s="798" t="s">
        <v>1280</v>
      </c>
      <c r="N1660" s="794">
        <v>0.04</v>
      </c>
      <c r="O1660" s="794">
        <v>2.9999999999999995E-2</v>
      </c>
      <c r="P1660" s="794"/>
      <c r="Q1660" s="795">
        <v>5.16</v>
      </c>
      <c r="R1660" s="796"/>
      <c r="S1660" s="797"/>
    </row>
    <row r="1661" spans="1:19" s="161" customFormat="1">
      <c r="A1661" s="280"/>
      <c r="B1661" s="781"/>
      <c r="C1661" s="775"/>
      <c r="D1661" s="792"/>
      <c r="E1661" s="793"/>
      <c r="F1661" s="792"/>
      <c r="G1661" s="793"/>
      <c r="H1661" s="792"/>
      <c r="I1661" s="793"/>
      <c r="J1661" s="792"/>
      <c r="K1661" s="793"/>
      <c r="L1661" s="792"/>
      <c r="M1661" s="793"/>
      <c r="N1661" s="794"/>
      <c r="O1661" s="794"/>
      <c r="P1661" s="794"/>
      <c r="Q1661" s="795"/>
      <c r="R1661" s="796" t="s">
        <v>161</v>
      </c>
      <c r="S1661" s="797">
        <v>2152</v>
      </c>
    </row>
    <row r="1662" spans="1:19" s="161" customFormat="1">
      <c r="A1662" s="280"/>
      <c r="B1662" s="781"/>
      <c r="C1662" s="775"/>
      <c r="D1662" s="792"/>
      <c r="E1662" s="799" t="s">
        <v>1287</v>
      </c>
      <c r="F1662" s="800"/>
      <c r="G1662" s="800"/>
      <c r="H1662" s="800"/>
      <c r="I1662" s="800"/>
      <c r="J1662" s="800"/>
      <c r="K1662" s="800"/>
      <c r="L1662" s="800"/>
      <c r="M1662" s="800"/>
      <c r="N1662" s="801">
        <v>0.04</v>
      </c>
      <c r="O1662" s="801">
        <v>2.9999999999999995E-2</v>
      </c>
      <c r="P1662" s="801">
        <v>1.2E-2</v>
      </c>
      <c r="Q1662" s="802">
        <v>5.16</v>
      </c>
      <c r="R1662" s="800"/>
      <c r="S1662" s="803"/>
    </row>
    <row r="1663" spans="1:19" s="161" customFormat="1">
      <c r="A1663" s="280"/>
      <c r="B1663" s="781"/>
      <c r="C1663" s="775"/>
      <c r="D1663" s="792"/>
      <c r="E1663" s="798" t="s">
        <v>1288</v>
      </c>
      <c r="F1663" s="796" t="s">
        <v>1289</v>
      </c>
      <c r="G1663" s="798" t="s">
        <v>153</v>
      </c>
      <c r="H1663" s="796" t="s">
        <v>153</v>
      </c>
      <c r="I1663" s="798" t="s">
        <v>154</v>
      </c>
      <c r="J1663" s="796" t="s">
        <v>155</v>
      </c>
      <c r="K1663" s="798" t="s">
        <v>160</v>
      </c>
      <c r="L1663" s="796" t="s">
        <v>22</v>
      </c>
      <c r="M1663" s="798" t="s">
        <v>1290</v>
      </c>
      <c r="N1663" s="794">
        <v>0</v>
      </c>
      <c r="O1663" s="794">
        <v>0</v>
      </c>
      <c r="P1663" s="794"/>
      <c r="Q1663" s="795">
        <v>0</v>
      </c>
      <c r="R1663" s="796"/>
      <c r="S1663" s="797"/>
    </row>
    <row r="1664" spans="1:19" s="161" customFormat="1">
      <c r="A1664" s="280"/>
      <c r="B1664" s="781"/>
      <c r="C1664" s="775"/>
      <c r="D1664" s="792"/>
      <c r="E1664" s="799" t="s">
        <v>1291</v>
      </c>
      <c r="F1664" s="800"/>
      <c r="G1664" s="800"/>
      <c r="H1664" s="800"/>
      <c r="I1664" s="800"/>
      <c r="J1664" s="800"/>
      <c r="K1664" s="800"/>
      <c r="L1664" s="800"/>
      <c r="M1664" s="800"/>
      <c r="N1664" s="801">
        <v>0</v>
      </c>
      <c r="O1664" s="801">
        <v>0</v>
      </c>
      <c r="P1664" s="801">
        <v>0</v>
      </c>
      <c r="Q1664" s="802">
        <v>0</v>
      </c>
      <c r="R1664" s="800"/>
      <c r="S1664" s="803"/>
    </row>
    <row r="1665" spans="1:19" s="161" customFormat="1">
      <c r="A1665" s="280"/>
      <c r="B1665" s="781"/>
      <c r="C1665" s="775"/>
      <c r="D1665" s="792"/>
      <c r="E1665" s="798" t="s">
        <v>1292</v>
      </c>
      <c r="F1665" s="796" t="s">
        <v>1293</v>
      </c>
      <c r="G1665" s="798" t="s">
        <v>153</v>
      </c>
      <c r="H1665" s="796" t="s">
        <v>153</v>
      </c>
      <c r="I1665" s="798" t="s">
        <v>154</v>
      </c>
      <c r="J1665" s="796" t="s">
        <v>155</v>
      </c>
      <c r="K1665" s="798" t="s">
        <v>156</v>
      </c>
      <c r="L1665" s="796" t="s">
        <v>1248</v>
      </c>
      <c r="M1665" s="798" t="s">
        <v>1294</v>
      </c>
      <c r="N1665" s="794">
        <v>0.22499999999999995</v>
      </c>
      <c r="O1665" s="794">
        <v>0.18000000000000005</v>
      </c>
      <c r="P1665" s="794"/>
      <c r="Q1665" s="795">
        <v>204.51100000000002</v>
      </c>
      <c r="R1665" s="796"/>
      <c r="S1665" s="797"/>
    </row>
    <row r="1666" spans="1:19" s="161" customFormat="1">
      <c r="A1666" s="280"/>
      <c r="B1666" s="781"/>
      <c r="C1666" s="775"/>
      <c r="D1666" s="792"/>
      <c r="E1666" s="793"/>
      <c r="F1666" s="792"/>
      <c r="G1666" s="793"/>
      <c r="H1666" s="792"/>
      <c r="I1666" s="793"/>
      <c r="J1666" s="792"/>
      <c r="K1666" s="793"/>
      <c r="L1666" s="792"/>
      <c r="M1666" s="793"/>
      <c r="N1666" s="794"/>
      <c r="O1666" s="794"/>
      <c r="P1666" s="794"/>
      <c r="Q1666" s="795"/>
      <c r="R1666" s="796" t="s">
        <v>161</v>
      </c>
      <c r="S1666" s="797">
        <v>20523</v>
      </c>
    </row>
    <row r="1667" spans="1:19" s="161" customFormat="1">
      <c r="A1667" s="280"/>
      <c r="B1667" s="781"/>
      <c r="C1667" s="775"/>
      <c r="D1667" s="792"/>
      <c r="E1667" s="793"/>
      <c r="F1667" s="796" t="s">
        <v>1295</v>
      </c>
      <c r="G1667" s="798" t="s">
        <v>153</v>
      </c>
      <c r="H1667" s="796" t="s">
        <v>153</v>
      </c>
      <c r="I1667" s="798" t="s">
        <v>154</v>
      </c>
      <c r="J1667" s="796" t="s">
        <v>155</v>
      </c>
      <c r="K1667" s="798" t="s">
        <v>156</v>
      </c>
      <c r="L1667" s="796" t="s">
        <v>1248</v>
      </c>
      <c r="M1667" s="798" t="s">
        <v>1294</v>
      </c>
      <c r="N1667" s="794">
        <v>0.36399999999999993</v>
      </c>
      <c r="O1667" s="794">
        <v>0.16999999999999996</v>
      </c>
      <c r="P1667" s="794"/>
      <c r="Q1667" s="795">
        <v>413.21199999999993</v>
      </c>
      <c r="R1667" s="796"/>
      <c r="S1667" s="797"/>
    </row>
    <row r="1668" spans="1:19" s="161" customFormat="1">
      <c r="A1668" s="280"/>
      <c r="B1668" s="781"/>
      <c r="C1668" s="775"/>
      <c r="D1668" s="792"/>
      <c r="E1668" s="793"/>
      <c r="F1668" s="792"/>
      <c r="G1668" s="793"/>
      <c r="H1668" s="792"/>
      <c r="I1668" s="793"/>
      <c r="J1668" s="792"/>
      <c r="K1668" s="793"/>
      <c r="L1668" s="792"/>
      <c r="M1668" s="793"/>
      <c r="N1668" s="794"/>
      <c r="O1668" s="794"/>
      <c r="P1668" s="794"/>
      <c r="Q1668" s="795"/>
      <c r="R1668" s="796" t="s">
        <v>161</v>
      </c>
      <c r="S1668" s="797">
        <v>35729</v>
      </c>
    </row>
    <row r="1669" spans="1:19" s="161" customFormat="1">
      <c r="A1669" s="280"/>
      <c r="B1669" s="781"/>
      <c r="C1669" s="775"/>
      <c r="D1669" s="792"/>
      <c r="E1669" s="793"/>
      <c r="F1669" s="796" t="s">
        <v>1296</v>
      </c>
      <c r="G1669" s="798" t="s">
        <v>153</v>
      </c>
      <c r="H1669" s="796" t="s">
        <v>153</v>
      </c>
      <c r="I1669" s="798" t="s">
        <v>154</v>
      </c>
      <c r="J1669" s="796" t="s">
        <v>155</v>
      </c>
      <c r="K1669" s="798" t="s">
        <v>156</v>
      </c>
      <c r="L1669" s="796" t="s">
        <v>1248</v>
      </c>
      <c r="M1669" s="798" t="s">
        <v>1294</v>
      </c>
      <c r="N1669" s="794">
        <v>0.45599999999999991</v>
      </c>
      <c r="O1669" s="794">
        <v>0.33000000000000007</v>
      </c>
      <c r="P1669" s="794"/>
      <c r="Q1669" s="795">
        <v>1851.692</v>
      </c>
      <c r="R1669" s="796"/>
      <c r="S1669" s="797"/>
    </row>
    <row r="1670" spans="1:19" s="161" customFormat="1">
      <c r="A1670" s="280"/>
      <c r="B1670" s="781"/>
      <c r="C1670" s="775"/>
      <c r="D1670" s="792"/>
      <c r="E1670" s="793"/>
      <c r="F1670" s="792"/>
      <c r="G1670" s="793"/>
      <c r="H1670" s="792"/>
      <c r="I1670" s="793"/>
      <c r="J1670" s="792"/>
      <c r="K1670" s="793"/>
      <c r="L1670" s="792"/>
      <c r="M1670" s="793"/>
      <c r="N1670" s="794"/>
      <c r="O1670" s="794"/>
      <c r="P1670" s="794"/>
      <c r="Q1670" s="795"/>
      <c r="R1670" s="796" t="s">
        <v>161</v>
      </c>
      <c r="S1670" s="797">
        <v>155508</v>
      </c>
    </row>
    <row r="1671" spans="1:19" s="161" customFormat="1">
      <c r="A1671" s="280"/>
      <c r="B1671" s="781"/>
      <c r="C1671" s="775"/>
      <c r="D1671" s="792"/>
      <c r="E1671" s="799" t="s">
        <v>1297</v>
      </c>
      <c r="F1671" s="800"/>
      <c r="G1671" s="800"/>
      <c r="H1671" s="800"/>
      <c r="I1671" s="800"/>
      <c r="J1671" s="800"/>
      <c r="K1671" s="800"/>
      <c r="L1671" s="800"/>
      <c r="M1671" s="800"/>
      <c r="N1671" s="801">
        <v>1.0450000000000002</v>
      </c>
      <c r="O1671" s="801">
        <v>0.67999999999999994</v>
      </c>
      <c r="P1671" s="801">
        <v>0.51300000000000001</v>
      </c>
      <c r="Q1671" s="802">
        <v>2469.415</v>
      </c>
      <c r="R1671" s="800"/>
      <c r="S1671" s="803"/>
    </row>
    <row r="1672" spans="1:19" s="161" customFormat="1">
      <c r="A1672" s="280"/>
      <c r="B1672" s="781"/>
      <c r="C1672" s="775"/>
      <c r="D1672" s="792"/>
      <c r="E1672" s="798" t="s">
        <v>1298</v>
      </c>
      <c r="F1672" s="796" t="s">
        <v>168</v>
      </c>
      <c r="G1672" s="798" t="s">
        <v>153</v>
      </c>
      <c r="H1672" s="796" t="s">
        <v>153</v>
      </c>
      <c r="I1672" s="798" t="s">
        <v>154</v>
      </c>
      <c r="J1672" s="796" t="s">
        <v>155</v>
      </c>
      <c r="K1672" s="798" t="s">
        <v>156</v>
      </c>
      <c r="L1672" s="796" t="s">
        <v>1248</v>
      </c>
      <c r="M1672" s="798" t="s">
        <v>1249</v>
      </c>
      <c r="N1672" s="794">
        <v>2</v>
      </c>
      <c r="O1672" s="794">
        <v>1.5</v>
      </c>
      <c r="P1672" s="794"/>
      <c r="Q1672" s="795">
        <v>3.2469999999999999</v>
      </c>
      <c r="R1672" s="796"/>
      <c r="S1672" s="797"/>
    </row>
    <row r="1673" spans="1:19" s="161" customFormat="1">
      <c r="A1673" s="280"/>
      <c r="B1673" s="781"/>
      <c r="C1673" s="775"/>
      <c r="D1673" s="792"/>
      <c r="E1673" s="793"/>
      <c r="F1673" s="792"/>
      <c r="G1673" s="793"/>
      <c r="H1673" s="792"/>
      <c r="I1673" s="793"/>
      <c r="J1673" s="792"/>
      <c r="K1673" s="793"/>
      <c r="L1673" s="792"/>
      <c r="M1673" s="793"/>
      <c r="N1673" s="794"/>
      <c r="O1673" s="794"/>
      <c r="P1673" s="794"/>
      <c r="Q1673" s="795"/>
      <c r="R1673" s="796" t="s">
        <v>161</v>
      </c>
      <c r="S1673" s="797">
        <v>300</v>
      </c>
    </row>
    <row r="1674" spans="1:19" s="161" customFormat="1">
      <c r="A1674" s="280"/>
      <c r="B1674" s="781"/>
      <c r="C1674" s="775"/>
      <c r="D1674" s="792"/>
      <c r="E1674" s="799" t="s">
        <v>1299</v>
      </c>
      <c r="F1674" s="800"/>
      <c r="G1674" s="800"/>
      <c r="H1674" s="800"/>
      <c r="I1674" s="800"/>
      <c r="J1674" s="800"/>
      <c r="K1674" s="800"/>
      <c r="L1674" s="800"/>
      <c r="M1674" s="800"/>
      <c r="N1674" s="801">
        <v>2</v>
      </c>
      <c r="O1674" s="801">
        <v>1.5</v>
      </c>
      <c r="P1674" s="801">
        <v>1.0580000000000001</v>
      </c>
      <c r="Q1674" s="802">
        <v>3.2469999999999999</v>
      </c>
      <c r="R1674" s="800"/>
      <c r="S1674" s="803"/>
    </row>
    <row r="1675" spans="1:19" s="161" customFormat="1">
      <c r="A1675" s="280"/>
      <c r="B1675" s="781"/>
      <c r="C1675" s="775"/>
      <c r="D1675" s="792"/>
      <c r="E1675" s="798" t="s">
        <v>1300</v>
      </c>
      <c r="F1675" s="796" t="s">
        <v>1301</v>
      </c>
      <c r="G1675" s="798" t="s">
        <v>153</v>
      </c>
      <c r="H1675" s="796" t="s">
        <v>153</v>
      </c>
      <c r="I1675" s="798" t="s">
        <v>154</v>
      </c>
      <c r="J1675" s="796" t="s">
        <v>155</v>
      </c>
      <c r="K1675" s="798" t="s">
        <v>160</v>
      </c>
      <c r="L1675" s="796" t="s">
        <v>1248</v>
      </c>
      <c r="M1675" s="798" t="s">
        <v>1249</v>
      </c>
      <c r="N1675" s="794">
        <v>7.5179999999999998</v>
      </c>
      <c r="O1675" s="794">
        <v>0</v>
      </c>
      <c r="P1675" s="794"/>
      <c r="Q1675" s="795">
        <v>0</v>
      </c>
      <c r="R1675" s="796"/>
      <c r="S1675" s="797"/>
    </row>
    <row r="1676" spans="1:19" s="161" customFormat="1">
      <c r="A1676" s="280"/>
      <c r="B1676" s="781"/>
      <c r="C1676" s="775"/>
      <c r="D1676" s="792"/>
      <c r="E1676" s="793"/>
      <c r="F1676" s="796" t="s">
        <v>1302</v>
      </c>
      <c r="G1676" s="798" t="s">
        <v>153</v>
      </c>
      <c r="H1676" s="796" t="s">
        <v>153</v>
      </c>
      <c r="I1676" s="798" t="s">
        <v>154</v>
      </c>
      <c r="J1676" s="796" t="s">
        <v>155</v>
      </c>
      <c r="K1676" s="798" t="s">
        <v>160</v>
      </c>
      <c r="L1676" s="796" t="s">
        <v>1248</v>
      </c>
      <c r="M1676" s="798" t="s">
        <v>1249</v>
      </c>
      <c r="N1676" s="794">
        <v>7.5179999999999998</v>
      </c>
      <c r="O1676" s="794">
        <v>0</v>
      </c>
      <c r="P1676" s="794"/>
      <c r="Q1676" s="795">
        <v>0</v>
      </c>
      <c r="R1676" s="796"/>
      <c r="S1676" s="797"/>
    </row>
    <row r="1677" spans="1:19" s="161" customFormat="1">
      <c r="A1677" s="280"/>
      <c r="B1677" s="781"/>
      <c r="C1677" s="775"/>
      <c r="D1677" s="792"/>
      <c r="E1677" s="793"/>
      <c r="F1677" s="796" t="s">
        <v>1303</v>
      </c>
      <c r="G1677" s="798" t="s">
        <v>153</v>
      </c>
      <c r="H1677" s="796" t="s">
        <v>153</v>
      </c>
      <c r="I1677" s="798" t="s">
        <v>154</v>
      </c>
      <c r="J1677" s="796" t="s">
        <v>155</v>
      </c>
      <c r="K1677" s="798" t="s">
        <v>156</v>
      </c>
      <c r="L1677" s="796" t="s">
        <v>1248</v>
      </c>
      <c r="M1677" s="798" t="s">
        <v>1249</v>
      </c>
      <c r="N1677" s="794">
        <v>7.4000000000000021</v>
      </c>
      <c r="O1677" s="794">
        <v>6.5000000000000009</v>
      </c>
      <c r="P1677" s="794"/>
      <c r="Q1677" s="795">
        <v>260.20300000000003</v>
      </c>
      <c r="R1677" s="796"/>
      <c r="S1677" s="797"/>
    </row>
    <row r="1678" spans="1:19" s="161" customFormat="1">
      <c r="A1678" s="280"/>
      <c r="B1678" s="781"/>
      <c r="C1678" s="775"/>
      <c r="D1678" s="792"/>
      <c r="E1678" s="793"/>
      <c r="F1678" s="792"/>
      <c r="G1678" s="793"/>
      <c r="H1678" s="792"/>
      <c r="I1678" s="793"/>
      <c r="J1678" s="792"/>
      <c r="K1678" s="793"/>
      <c r="L1678" s="792"/>
      <c r="M1678" s="793"/>
      <c r="N1678" s="794"/>
      <c r="O1678" s="794"/>
      <c r="P1678" s="794"/>
      <c r="Q1678" s="795"/>
      <c r="R1678" s="796" t="s">
        <v>358</v>
      </c>
      <c r="S1678" s="797">
        <v>5480</v>
      </c>
    </row>
    <row r="1679" spans="1:19" s="161" customFormat="1">
      <c r="A1679" s="280"/>
      <c r="B1679" s="781"/>
      <c r="C1679" s="775"/>
      <c r="D1679" s="792"/>
      <c r="E1679" s="793"/>
      <c r="F1679" s="792"/>
      <c r="G1679" s="793"/>
      <c r="H1679" s="792"/>
      <c r="I1679" s="793"/>
      <c r="J1679" s="792"/>
      <c r="K1679" s="793"/>
      <c r="L1679" s="792"/>
      <c r="M1679" s="793"/>
      <c r="N1679" s="794"/>
      <c r="O1679" s="794"/>
      <c r="P1679" s="794"/>
      <c r="Q1679" s="795"/>
      <c r="R1679" s="796" t="s">
        <v>161</v>
      </c>
      <c r="S1679" s="797">
        <v>11349</v>
      </c>
    </row>
    <row r="1680" spans="1:19" s="161" customFormat="1">
      <c r="A1680" s="280"/>
      <c r="B1680" s="781"/>
      <c r="C1680" s="775"/>
      <c r="D1680" s="792"/>
      <c r="E1680" s="793"/>
      <c r="F1680" s="796" t="s">
        <v>1304</v>
      </c>
      <c r="G1680" s="798" t="s">
        <v>153</v>
      </c>
      <c r="H1680" s="796" t="s">
        <v>153</v>
      </c>
      <c r="I1680" s="798" t="s">
        <v>154</v>
      </c>
      <c r="J1680" s="796" t="s">
        <v>155</v>
      </c>
      <c r="K1680" s="798" t="s">
        <v>156</v>
      </c>
      <c r="L1680" s="796" t="s">
        <v>1248</v>
      </c>
      <c r="M1680" s="798" t="s">
        <v>1249</v>
      </c>
      <c r="N1680" s="794">
        <v>6.3999999999999995</v>
      </c>
      <c r="O1680" s="794">
        <v>6</v>
      </c>
      <c r="P1680" s="794"/>
      <c r="Q1680" s="795">
        <v>2.1919999999999997</v>
      </c>
      <c r="R1680" s="796"/>
      <c r="S1680" s="797"/>
    </row>
    <row r="1681" spans="1:19" s="161" customFormat="1">
      <c r="A1681" s="280"/>
      <c r="B1681" s="781"/>
      <c r="C1681" s="775"/>
      <c r="D1681" s="792"/>
      <c r="E1681" s="793"/>
      <c r="F1681" s="792"/>
      <c r="G1681" s="793"/>
      <c r="H1681" s="792"/>
      <c r="I1681" s="793"/>
      <c r="J1681" s="792"/>
      <c r="K1681" s="793"/>
      <c r="L1681" s="792"/>
      <c r="M1681" s="793"/>
      <c r="N1681" s="794"/>
      <c r="O1681" s="794"/>
      <c r="P1681" s="794"/>
      <c r="Q1681" s="795"/>
      <c r="R1681" s="796" t="s">
        <v>161</v>
      </c>
      <c r="S1681" s="797">
        <v>634</v>
      </c>
    </row>
    <row r="1682" spans="1:19" s="161" customFormat="1">
      <c r="A1682" s="280"/>
      <c r="B1682" s="781"/>
      <c r="C1682" s="775"/>
      <c r="D1682" s="792"/>
      <c r="E1682" s="793"/>
      <c r="F1682" s="796" t="s">
        <v>1305</v>
      </c>
      <c r="G1682" s="798" t="s">
        <v>153</v>
      </c>
      <c r="H1682" s="796" t="s">
        <v>153</v>
      </c>
      <c r="I1682" s="798" t="s">
        <v>154</v>
      </c>
      <c r="J1682" s="796" t="s">
        <v>155</v>
      </c>
      <c r="K1682" s="798" t="s">
        <v>156</v>
      </c>
      <c r="L1682" s="796" t="s">
        <v>1248</v>
      </c>
      <c r="M1682" s="798" t="s">
        <v>1249</v>
      </c>
      <c r="N1682" s="794">
        <v>6.3999999999999995</v>
      </c>
      <c r="O1682" s="794">
        <v>6</v>
      </c>
      <c r="P1682" s="794"/>
      <c r="Q1682" s="795">
        <v>3.3000000000000003</v>
      </c>
      <c r="R1682" s="796"/>
      <c r="S1682" s="797"/>
    </row>
    <row r="1683" spans="1:19" s="161" customFormat="1">
      <c r="A1683" s="280"/>
      <c r="B1683" s="781"/>
      <c r="C1683" s="775"/>
      <c r="D1683" s="792"/>
      <c r="E1683" s="793"/>
      <c r="F1683" s="792"/>
      <c r="G1683" s="793"/>
      <c r="H1683" s="792"/>
      <c r="I1683" s="793"/>
      <c r="J1683" s="792"/>
      <c r="K1683" s="793"/>
      <c r="L1683" s="792"/>
      <c r="M1683" s="793"/>
      <c r="N1683" s="794"/>
      <c r="O1683" s="794"/>
      <c r="P1683" s="794"/>
      <c r="Q1683" s="795"/>
      <c r="R1683" s="796" t="s">
        <v>161</v>
      </c>
      <c r="S1683" s="797">
        <v>661</v>
      </c>
    </row>
    <row r="1684" spans="1:19" s="161" customFormat="1">
      <c r="A1684" s="280"/>
      <c r="B1684" s="781"/>
      <c r="C1684" s="775"/>
      <c r="D1684" s="792"/>
      <c r="E1684" s="793"/>
      <c r="F1684" s="796" t="s">
        <v>1306</v>
      </c>
      <c r="G1684" s="798" t="s">
        <v>153</v>
      </c>
      <c r="H1684" s="796" t="s">
        <v>153</v>
      </c>
      <c r="I1684" s="798" t="s">
        <v>154</v>
      </c>
      <c r="J1684" s="796" t="s">
        <v>155</v>
      </c>
      <c r="K1684" s="798" t="s">
        <v>156</v>
      </c>
      <c r="L1684" s="796" t="s">
        <v>1248</v>
      </c>
      <c r="M1684" s="798" t="s">
        <v>1249</v>
      </c>
      <c r="N1684" s="794">
        <v>6.3999999999999995</v>
      </c>
      <c r="O1684" s="794">
        <v>6</v>
      </c>
      <c r="P1684" s="794"/>
      <c r="Q1684" s="795">
        <v>0.83299999999999996</v>
      </c>
      <c r="R1684" s="796"/>
      <c r="S1684" s="797"/>
    </row>
    <row r="1685" spans="1:19" s="161" customFormat="1">
      <c r="A1685" s="280"/>
      <c r="B1685" s="781"/>
      <c r="C1685" s="775"/>
      <c r="D1685" s="792"/>
      <c r="E1685" s="793"/>
      <c r="F1685" s="792"/>
      <c r="G1685" s="793"/>
      <c r="H1685" s="792"/>
      <c r="I1685" s="793"/>
      <c r="J1685" s="792"/>
      <c r="K1685" s="793"/>
      <c r="L1685" s="792"/>
      <c r="M1685" s="793"/>
      <c r="N1685" s="794"/>
      <c r="O1685" s="794"/>
      <c r="P1685" s="794"/>
      <c r="Q1685" s="795"/>
      <c r="R1685" s="796" t="s">
        <v>161</v>
      </c>
      <c r="S1685" s="797">
        <v>225</v>
      </c>
    </row>
    <row r="1686" spans="1:19" s="161" customFormat="1">
      <c r="A1686" s="280"/>
      <c r="B1686" s="781"/>
      <c r="C1686" s="775"/>
      <c r="D1686" s="792"/>
      <c r="E1686" s="793"/>
      <c r="F1686" s="796" t="s">
        <v>1307</v>
      </c>
      <c r="G1686" s="798" t="s">
        <v>153</v>
      </c>
      <c r="H1686" s="796" t="s">
        <v>153</v>
      </c>
      <c r="I1686" s="798" t="s">
        <v>154</v>
      </c>
      <c r="J1686" s="796" t="s">
        <v>155</v>
      </c>
      <c r="K1686" s="798" t="s">
        <v>156</v>
      </c>
      <c r="L1686" s="796" t="s">
        <v>1248</v>
      </c>
      <c r="M1686" s="798" t="s">
        <v>1249</v>
      </c>
      <c r="N1686" s="794">
        <v>6.3999999999999995</v>
      </c>
      <c r="O1686" s="794">
        <v>6</v>
      </c>
      <c r="P1686" s="794"/>
      <c r="Q1686" s="795">
        <v>95.589999999999989</v>
      </c>
      <c r="R1686" s="796"/>
      <c r="S1686" s="797"/>
    </row>
    <row r="1687" spans="1:19" s="161" customFormat="1">
      <c r="A1687" s="280"/>
      <c r="B1687" s="781"/>
      <c r="C1687" s="775"/>
      <c r="D1687" s="792"/>
      <c r="E1687" s="793"/>
      <c r="F1687" s="792"/>
      <c r="G1687" s="793"/>
      <c r="H1687" s="792"/>
      <c r="I1687" s="793"/>
      <c r="J1687" s="792"/>
      <c r="K1687" s="793"/>
      <c r="L1687" s="792"/>
      <c r="M1687" s="793"/>
      <c r="N1687" s="794"/>
      <c r="O1687" s="794"/>
      <c r="P1687" s="794"/>
      <c r="Q1687" s="795"/>
      <c r="R1687" s="796" t="s">
        <v>161</v>
      </c>
      <c r="S1687" s="797">
        <v>9548</v>
      </c>
    </row>
    <row r="1688" spans="1:19" s="161" customFormat="1">
      <c r="A1688" s="280"/>
      <c r="B1688" s="781"/>
      <c r="C1688" s="775"/>
      <c r="D1688" s="792"/>
      <c r="E1688" s="793"/>
      <c r="F1688" s="796" t="s">
        <v>1308</v>
      </c>
      <c r="G1688" s="798" t="s">
        <v>153</v>
      </c>
      <c r="H1688" s="796" t="s">
        <v>153</v>
      </c>
      <c r="I1688" s="798" t="s">
        <v>154</v>
      </c>
      <c r="J1688" s="796" t="s">
        <v>155</v>
      </c>
      <c r="K1688" s="798" t="s">
        <v>156</v>
      </c>
      <c r="L1688" s="796" t="s">
        <v>1248</v>
      </c>
      <c r="M1688" s="798" t="s">
        <v>1249</v>
      </c>
      <c r="N1688" s="794">
        <v>8.1</v>
      </c>
      <c r="O1688" s="794">
        <v>7.8000000000000016</v>
      </c>
      <c r="P1688" s="794"/>
      <c r="Q1688" s="795">
        <v>9095.257999999998</v>
      </c>
      <c r="R1688" s="796"/>
      <c r="S1688" s="797"/>
    </row>
    <row r="1689" spans="1:19" s="161" customFormat="1">
      <c r="A1689" s="280"/>
      <c r="B1689" s="781"/>
      <c r="C1689" s="775"/>
      <c r="D1689" s="792"/>
      <c r="E1689" s="793"/>
      <c r="F1689" s="792"/>
      <c r="G1689" s="793"/>
      <c r="H1689" s="792"/>
      <c r="I1689" s="793"/>
      <c r="J1689" s="792"/>
      <c r="K1689" s="793"/>
      <c r="L1689" s="792"/>
      <c r="M1689" s="793"/>
      <c r="N1689" s="794"/>
      <c r="O1689" s="794"/>
      <c r="P1689" s="794"/>
      <c r="Q1689" s="795"/>
      <c r="R1689" s="796" t="s">
        <v>358</v>
      </c>
      <c r="S1689" s="797">
        <v>526377</v>
      </c>
    </row>
    <row r="1690" spans="1:19" s="161" customFormat="1">
      <c r="A1690" s="280"/>
      <c r="B1690" s="781"/>
      <c r="C1690" s="775"/>
      <c r="D1690" s="792"/>
      <c r="E1690" s="793"/>
      <c r="F1690" s="792"/>
      <c r="G1690" s="793"/>
      <c r="H1690" s="792"/>
      <c r="I1690" s="793"/>
      <c r="J1690" s="792"/>
      <c r="K1690" s="793"/>
      <c r="L1690" s="792"/>
      <c r="M1690" s="793"/>
      <c r="N1690" s="794"/>
      <c r="O1690" s="794"/>
      <c r="P1690" s="794"/>
      <c r="Q1690" s="795"/>
      <c r="R1690" s="796" t="s">
        <v>161</v>
      </c>
      <c r="S1690" s="797">
        <v>19999</v>
      </c>
    </row>
    <row r="1691" spans="1:19" s="161" customFormat="1">
      <c r="A1691" s="280"/>
      <c r="B1691" s="781"/>
      <c r="C1691" s="775"/>
      <c r="D1691" s="792"/>
      <c r="E1691" s="793"/>
      <c r="F1691" s="796" t="s">
        <v>1309</v>
      </c>
      <c r="G1691" s="798" t="s">
        <v>153</v>
      </c>
      <c r="H1691" s="796" t="s">
        <v>153</v>
      </c>
      <c r="I1691" s="798" t="s">
        <v>154</v>
      </c>
      <c r="J1691" s="796" t="s">
        <v>155</v>
      </c>
      <c r="K1691" s="798" t="s">
        <v>156</v>
      </c>
      <c r="L1691" s="796" t="s">
        <v>1248</v>
      </c>
      <c r="M1691" s="798" t="s">
        <v>1249</v>
      </c>
      <c r="N1691" s="794">
        <v>8.1</v>
      </c>
      <c r="O1691" s="794">
        <v>7.8000000000000016</v>
      </c>
      <c r="P1691" s="794"/>
      <c r="Q1691" s="795">
        <v>13125.893</v>
      </c>
      <c r="R1691" s="796"/>
      <c r="S1691" s="797"/>
    </row>
    <row r="1692" spans="1:19" s="161" customFormat="1">
      <c r="A1692" s="280"/>
      <c r="B1692" s="781"/>
      <c r="C1692" s="775"/>
      <c r="D1692" s="792"/>
      <c r="E1692" s="793"/>
      <c r="F1692" s="792"/>
      <c r="G1692" s="793"/>
      <c r="H1692" s="792"/>
      <c r="I1692" s="793"/>
      <c r="J1692" s="792"/>
      <c r="K1692" s="793"/>
      <c r="L1692" s="792"/>
      <c r="M1692" s="793"/>
      <c r="N1692" s="794"/>
      <c r="O1692" s="794"/>
      <c r="P1692" s="794"/>
      <c r="Q1692" s="795"/>
      <c r="R1692" s="796" t="s">
        <v>358</v>
      </c>
      <c r="S1692" s="797">
        <v>744641</v>
      </c>
    </row>
    <row r="1693" spans="1:19" s="161" customFormat="1">
      <c r="A1693" s="280"/>
      <c r="B1693" s="781"/>
      <c r="C1693" s="775"/>
      <c r="D1693" s="792"/>
      <c r="E1693" s="793"/>
      <c r="F1693" s="792"/>
      <c r="G1693" s="793"/>
      <c r="H1693" s="792"/>
      <c r="I1693" s="793"/>
      <c r="J1693" s="792"/>
      <c r="K1693" s="793"/>
      <c r="L1693" s="792"/>
      <c r="M1693" s="793"/>
      <c r="N1693" s="794"/>
      <c r="O1693" s="794"/>
      <c r="P1693" s="794"/>
      <c r="Q1693" s="795"/>
      <c r="R1693" s="796" t="s">
        <v>161</v>
      </c>
      <c r="S1693" s="797">
        <v>20474</v>
      </c>
    </row>
    <row r="1694" spans="1:19" s="161" customFormat="1">
      <c r="A1694" s="280"/>
      <c r="B1694" s="781"/>
      <c r="C1694" s="775"/>
      <c r="D1694" s="792"/>
      <c r="E1694" s="793"/>
      <c r="F1694" s="796" t="s">
        <v>1310</v>
      </c>
      <c r="G1694" s="798" t="s">
        <v>153</v>
      </c>
      <c r="H1694" s="796" t="s">
        <v>153</v>
      </c>
      <c r="I1694" s="798" t="s">
        <v>154</v>
      </c>
      <c r="J1694" s="796" t="s">
        <v>155</v>
      </c>
      <c r="K1694" s="798" t="s">
        <v>156</v>
      </c>
      <c r="L1694" s="796" t="s">
        <v>1248</v>
      </c>
      <c r="M1694" s="798" t="s">
        <v>1249</v>
      </c>
      <c r="N1694" s="794">
        <v>8.1</v>
      </c>
      <c r="O1694" s="794">
        <v>7.8000000000000016</v>
      </c>
      <c r="P1694" s="794"/>
      <c r="Q1694" s="795">
        <v>8809.9309999999987</v>
      </c>
      <c r="R1694" s="796"/>
      <c r="S1694" s="797"/>
    </row>
    <row r="1695" spans="1:19" s="161" customFormat="1">
      <c r="A1695" s="280"/>
      <c r="B1695" s="781"/>
      <c r="C1695" s="775"/>
      <c r="D1695" s="792"/>
      <c r="E1695" s="793"/>
      <c r="F1695" s="792"/>
      <c r="G1695" s="793"/>
      <c r="H1695" s="792"/>
      <c r="I1695" s="793"/>
      <c r="J1695" s="792"/>
      <c r="K1695" s="793"/>
      <c r="L1695" s="792"/>
      <c r="M1695" s="793"/>
      <c r="N1695" s="794"/>
      <c r="O1695" s="794"/>
      <c r="P1695" s="794"/>
      <c r="Q1695" s="795"/>
      <c r="R1695" s="796" t="s">
        <v>358</v>
      </c>
      <c r="S1695" s="797">
        <v>494788</v>
      </c>
    </row>
    <row r="1696" spans="1:19" s="161" customFormat="1">
      <c r="A1696" s="280"/>
      <c r="B1696" s="781"/>
      <c r="C1696" s="775"/>
      <c r="D1696" s="792"/>
      <c r="E1696" s="793"/>
      <c r="F1696" s="792"/>
      <c r="G1696" s="793"/>
      <c r="H1696" s="792"/>
      <c r="I1696" s="793"/>
      <c r="J1696" s="792"/>
      <c r="K1696" s="793"/>
      <c r="L1696" s="792"/>
      <c r="M1696" s="793"/>
      <c r="N1696" s="794"/>
      <c r="O1696" s="794"/>
      <c r="P1696" s="794"/>
      <c r="Q1696" s="795"/>
      <c r="R1696" s="796" t="s">
        <v>161</v>
      </c>
      <c r="S1696" s="797">
        <v>32295</v>
      </c>
    </row>
    <row r="1697" spans="1:19" s="161" customFormat="1">
      <c r="A1697" s="280"/>
      <c r="B1697" s="781"/>
      <c r="C1697" s="775"/>
      <c r="D1697" s="792"/>
      <c r="E1697" s="799" t="s">
        <v>1311</v>
      </c>
      <c r="F1697" s="800"/>
      <c r="G1697" s="800"/>
      <c r="H1697" s="800"/>
      <c r="I1697" s="800"/>
      <c r="J1697" s="800"/>
      <c r="K1697" s="800"/>
      <c r="L1697" s="800"/>
      <c r="M1697" s="800"/>
      <c r="N1697" s="801">
        <v>72.335999999999871</v>
      </c>
      <c r="O1697" s="801">
        <v>53.899999999999949</v>
      </c>
      <c r="P1697" s="801">
        <v>42.756</v>
      </c>
      <c r="Q1697" s="802">
        <v>31393.200000000004</v>
      </c>
      <c r="R1697" s="800"/>
      <c r="S1697" s="803"/>
    </row>
    <row r="1698" spans="1:19" s="161" customFormat="1">
      <c r="A1698" s="280"/>
      <c r="B1698" s="781"/>
      <c r="C1698" s="775"/>
      <c r="D1698" s="792"/>
      <c r="E1698" s="798" t="s">
        <v>1312</v>
      </c>
      <c r="F1698" s="796" t="s">
        <v>1313</v>
      </c>
      <c r="G1698" s="798" t="s">
        <v>153</v>
      </c>
      <c r="H1698" s="796" t="s">
        <v>153</v>
      </c>
      <c r="I1698" s="798" t="s">
        <v>154</v>
      </c>
      <c r="J1698" s="796" t="s">
        <v>155</v>
      </c>
      <c r="K1698" s="798" t="s">
        <v>160</v>
      </c>
      <c r="L1698" s="796" t="s">
        <v>1241</v>
      </c>
      <c r="M1698" s="798" t="s">
        <v>1242</v>
      </c>
      <c r="N1698" s="794">
        <v>0</v>
      </c>
      <c r="O1698" s="794">
        <v>0</v>
      </c>
      <c r="P1698" s="794"/>
      <c r="Q1698" s="795">
        <v>0</v>
      </c>
      <c r="R1698" s="796"/>
      <c r="S1698" s="797"/>
    </row>
    <row r="1699" spans="1:19" s="161" customFormat="1">
      <c r="A1699" s="280"/>
      <c r="B1699" s="781"/>
      <c r="C1699" s="775"/>
      <c r="D1699" s="792"/>
      <c r="E1699" s="793"/>
      <c r="F1699" s="796" t="s">
        <v>1314</v>
      </c>
      <c r="G1699" s="798" t="s">
        <v>153</v>
      </c>
      <c r="H1699" s="796" t="s">
        <v>153</v>
      </c>
      <c r="I1699" s="798" t="s">
        <v>154</v>
      </c>
      <c r="J1699" s="796" t="s">
        <v>155</v>
      </c>
      <c r="K1699" s="798" t="s">
        <v>160</v>
      </c>
      <c r="L1699" s="796" t="s">
        <v>1241</v>
      </c>
      <c r="M1699" s="798" t="s">
        <v>1242</v>
      </c>
      <c r="N1699" s="794">
        <v>0</v>
      </c>
      <c r="O1699" s="794">
        <v>0</v>
      </c>
      <c r="P1699" s="794"/>
      <c r="Q1699" s="795">
        <v>0</v>
      </c>
      <c r="R1699" s="796"/>
      <c r="S1699" s="797"/>
    </row>
    <row r="1700" spans="1:19" s="161" customFormat="1">
      <c r="A1700" s="280"/>
      <c r="B1700" s="781"/>
      <c r="C1700" s="775"/>
      <c r="D1700" s="792"/>
      <c r="E1700" s="799" t="s">
        <v>1315</v>
      </c>
      <c r="F1700" s="800"/>
      <c r="G1700" s="800"/>
      <c r="H1700" s="800"/>
      <c r="I1700" s="800"/>
      <c r="J1700" s="800"/>
      <c r="K1700" s="800"/>
      <c r="L1700" s="800"/>
      <c r="M1700" s="800"/>
      <c r="N1700" s="801">
        <v>0</v>
      </c>
      <c r="O1700" s="801">
        <v>0</v>
      </c>
      <c r="P1700" s="801">
        <v>0</v>
      </c>
      <c r="Q1700" s="802">
        <v>0</v>
      </c>
      <c r="R1700" s="800"/>
      <c r="S1700" s="803"/>
    </row>
    <row r="1701" spans="1:19" s="161" customFormat="1">
      <c r="A1701" s="280"/>
      <c r="B1701" s="781"/>
      <c r="C1701" s="775"/>
      <c r="D1701" s="792"/>
      <c r="E1701" s="798" t="s">
        <v>1316</v>
      </c>
      <c r="F1701" s="796" t="s">
        <v>1317</v>
      </c>
      <c r="G1701" s="798" t="s">
        <v>153</v>
      </c>
      <c r="H1701" s="796" t="s">
        <v>153</v>
      </c>
      <c r="I1701" s="798" t="s">
        <v>154</v>
      </c>
      <c r="J1701" s="796" t="s">
        <v>155</v>
      </c>
      <c r="K1701" s="798" t="s">
        <v>160</v>
      </c>
      <c r="L1701" s="796" t="s">
        <v>1318</v>
      </c>
      <c r="M1701" s="798" t="s">
        <v>1319</v>
      </c>
      <c r="N1701" s="794">
        <v>0.5</v>
      </c>
      <c r="O1701" s="794">
        <v>0.5</v>
      </c>
      <c r="P1701" s="794"/>
      <c r="Q1701" s="795">
        <v>335.44200000000001</v>
      </c>
      <c r="R1701" s="796"/>
      <c r="S1701" s="797"/>
    </row>
    <row r="1702" spans="1:19" s="161" customFormat="1">
      <c r="A1702" s="280"/>
      <c r="B1702" s="781"/>
      <c r="C1702" s="775"/>
      <c r="D1702" s="792"/>
      <c r="E1702" s="793"/>
      <c r="F1702" s="792"/>
      <c r="G1702" s="793"/>
      <c r="H1702" s="792"/>
      <c r="I1702" s="793"/>
      <c r="J1702" s="792"/>
      <c r="K1702" s="793"/>
      <c r="L1702" s="792"/>
      <c r="M1702" s="793"/>
      <c r="N1702" s="794"/>
      <c r="O1702" s="794"/>
      <c r="P1702" s="794"/>
      <c r="Q1702" s="795"/>
      <c r="R1702" s="796" t="s">
        <v>161</v>
      </c>
      <c r="S1702" s="797">
        <v>28361</v>
      </c>
    </row>
    <row r="1703" spans="1:19" s="161" customFormat="1">
      <c r="A1703" s="280"/>
      <c r="B1703" s="781"/>
      <c r="C1703" s="775"/>
      <c r="D1703" s="792"/>
      <c r="E1703" s="793"/>
      <c r="F1703" s="796" t="s">
        <v>1999</v>
      </c>
      <c r="G1703" s="798" t="s">
        <v>153</v>
      </c>
      <c r="H1703" s="796" t="s">
        <v>153</v>
      </c>
      <c r="I1703" s="798" t="s">
        <v>154</v>
      </c>
      <c r="J1703" s="796" t="s">
        <v>155</v>
      </c>
      <c r="K1703" s="798" t="s">
        <v>156</v>
      </c>
      <c r="L1703" s="796" t="s">
        <v>1318</v>
      </c>
      <c r="M1703" s="798" t="s">
        <v>1319</v>
      </c>
      <c r="N1703" s="794">
        <v>0.5</v>
      </c>
      <c r="O1703" s="794">
        <v>0.4499999999999999</v>
      </c>
      <c r="P1703" s="794"/>
      <c r="Q1703" s="795">
        <v>483.02900000000005</v>
      </c>
      <c r="R1703" s="796"/>
      <c r="S1703" s="797"/>
    </row>
    <row r="1704" spans="1:19" s="161" customFormat="1">
      <c r="A1704" s="280"/>
      <c r="B1704" s="781"/>
      <c r="C1704" s="775"/>
      <c r="D1704" s="792"/>
      <c r="E1704" s="793"/>
      <c r="F1704" s="792"/>
      <c r="G1704" s="793"/>
      <c r="H1704" s="792"/>
      <c r="I1704" s="793"/>
      <c r="J1704" s="792"/>
      <c r="K1704" s="793"/>
      <c r="L1704" s="792"/>
      <c r="M1704" s="793"/>
      <c r="N1704" s="794"/>
      <c r="O1704" s="794"/>
      <c r="P1704" s="794"/>
      <c r="Q1704" s="795"/>
      <c r="R1704" s="796" t="s">
        <v>161</v>
      </c>
      <c r="S1704" s="797">
        <v>49955</v>
      </c>
    </row>
    <row r="1705" spans="1:19" s="161" customFormat="1">
      <c r="A1705" s="280"/>
      <c r="B1705" s="781"/>
      <c r="C1705" s="775"/>
      <c r="D1705" s="792"/>
      <c r="E1705" s="793"/>
      <c r="F1705" s="796" t="s">
        <v>2000</v>
      </c>
      <c r="G1705" s="798" t="s">
        <v>153</v>
      </c>
      <c r="H1705" s="796" t="s">
        <v>153</v>
      </c>
      <c r="I1705" s="798" t="s">
        <v>154</v>
      </c>
      <c r="J1705" s="796" t="s">
        <v>155</v>
      </c>
      <c r="K1705" s="798" t="s">
        <v>156</v>
      </c>
      <c r="L1705" s="796" t="s">
        <v>1318</v>
      </c>
      <c r="M1705" s="798" t="s">
        <v>1319</v>
      </c>
      <c r="N1705" s="794">
        <v>0.39999999999999997</v>
      </c>
      <c r="O1705" s="794">
        <v>0.39999999999999997</v>
      </c>
      <c r="P1705" s="794"/>
      <c r="Q1705" s="795">
        <v>303.06500000000005</v>
      </c>
      <c r="R1705" s="796"/>
      <c r="S1705" s="797"/>
    </row>
    <row r="1706" spans="1:19" s="161" customFormat="1">
      <c r="A1706" s="280"/>
      <c r="B1706" s="781"/>
      <c r="C1706" s="775"/>
      <c r="D1706" s="792"/>
      <c r="E1706" s="793"/>
      <c r="F1706" s="792"/>
      <c r="G1706" s="793"/>
      <c r="H1706" s="792"/>
      <c r="I1706" s="793"/>
      <c r="J1706" s="792"/>
      <c r="K1706" s="793"/>
      <c r="L1706" s="792"/>
      <c r="M1706" s="793"/>
      <c r="N1706" s="794"/>
      <c r="O1706" s="794"/>
      <c r="P1706" s="794"/>
      <c r="Q1706" s="795"/>
      <c r="R1706" s="796" t="s">
        <v>161</v>
      </c>
      <c r="S1706" s="797">
        <v>25367</v>
      </c>
    </row>
    <row r="1707" spans="1:19" s="161" customFormat="1">
      <c r="A1707" s="280"/>
      <c r="B1707" s="781"/>
      <c r="C1707" s="775"/>
      <c r="D1707" s="792"/>
      <c r="E1707" s="799" t="s">
        <v>1320</v>
      </c>
      <c r="F1707" s="800"/>
      <c r="G1707" s="800"/>
      <c r="H1707" s="800"/>
      <c r="I1707" s="800"/>
      <c r="J1707" s="800"/>
      <c r="K1707" s="800"/>
      <c r="L1707" s="800"/>
      <c r="M1707" s="800"/>
      <c r="N1707" s="801">
        <v>1.4000000000000008</v>
      </c>
      <c r="O1707" s="801">
        <v>1.3500000000000008</v>
      </c>
      <c r="P1707" s="801">
        <v>0.46400000000000002</v>
      </c>
      <c r="Q1707" s="802">
        <v>1121.5359999999998</v>
      </c>
      <c r="R1707" s="800"/>
      <c r="S1707" s="803"/>
    </row>
    <row r="1708" spans="1:19" s="161" customFormat="1">
      <c r="A1708" s="280"/>
      <c r="B1708" s="781"/>
      <c r="C1708" s="775"/>
      <c r="D1708" s="792"/>
      <c r="E1708" s="798" t="s">
        <v>1321</v>
      </c>
      <c r="F1708" s="796" t="s">
        <v>1799</v>
      </c>
      <c r="G1708" s="798" t="s">
        <v>153</v>
      </c>
      <c r="H1708" s="796" t="s">
        <v>153</v>
      </c>
      <c r="I1708" s="798" t="s">
        <v>154</v>
      </c>
      <c r="J1708" s="796" t="s">
        <v>155</v>
      </c>
      <c r="K1708" s="798" t="s">
        <v>156</v>
      </c>
      <c r="L1708" s="796" t="s">
        <v>13</v>
      </c>
      <c r="M1708" s="798" t="s">
        <v>1322</v>
      </c>
      <c r="N1708" s="794">
        <v>0.5</v>
      </c>
      <c r="O1708" s="794">
        <v>0.25</v>
      </c>
      <c r="P1708" s="794"/>
      <c r="Q1708" s="795">
        <v>1647.5229999999999</v>
      </c>
      <c r="R1708" s="796"/>
      <c r="S1708" s="797"/>
    </row>
    <row r="1709" spans="1:19" s="161" customFormat="1">
      <c r="A1709" s="280"/>
      <c r="B1709" s="781"/>
      <c r="C1709" s="775"/>
      <c r="D1709" s="792"/>
      <c r="E1709" s="793"/>
      <c r="F1709" s="792"/>
      <c r="G1709" s="793"/>
      <c r="H1709" s="792"/>
      <c r="I1709" s="793"/>
      <c r="J1709" s="792"/>
      <c r="K1709" s="793"/>
      <c r="L1709" s="792"/>
      <c r="M1709" s="793"/>
      <c r="N1709" s="794"/>
      <c r="O1709" s="794"/>
      <c r="P1709" s="794"/>
      <c r="Q1709" s="795"/>
      <c r="R1709" s="796" t="s">
        <v>161</v>
      </c>
      <c r="S1709" s="797">
        <v>146974</v>
      </c>
    </row>
    <row r="1710" spans="1:19" s="161" customFormat="1">
      <c r="A1710" s="280"/>
      <c r="B1710" s="781"/>
      <c r="C1710" s="775"/>
      <c r="D1710" s="792"/>
      <c r="E1710" s="793"/>
      <c r="F1710" s="796" t="s">
        <v>1800</v>
      </c>
      <c r="G1710" s="798" t="s">
        <v>153</v>
      </c>
      <c r="H1710" s="796" t="s">
        <v>153</v>
      </c>
      <c r="I1710" s="798" t="s">
        <v>154</v>
      </c>
      <c r="J1710" s="796" t="s">
        <v>155</v>
      </c>
      <c r="K1710" s="798" t="s">
        <v>156</v>
      </c>
      <c r="L1710" s="796" t="s">
        <v>13</v>
      </c>
      <c r="M1710" s="798" t="s">
        <v>1322</v>
      </c>
      <c r="N1710" s="794">
        <v>0</v>
      </c>
      <c r="O1710" s="794">
        <v>0</v>
      </c>
      <c r="P1710" s="794"/>
      <c r="Q1710" s="795">
        <v>323.08799999999997</v>
      </c>
      <c r="R1710" s="796"/>
      <c r="S1710" s="797"/>
    </row>
    <row r="1711" spans="1:19" s="161" customFormat="1">
      <c r="A1711" s="280"/>
      <c r="B1711" s="781"/>
      <c r="C1711" s="775"/>
      <c r="D1711" s="792"/>
      <c r="E1711" s="793"/>
      <c r="F1711" s="792"/>
      <c r="G1711" s="793"/>
      <c r="H1711" s="792"/>
      <c r="I1711" s="793"/>
      <c r="J1711" s="792"/>
      <c r="K1711" s="793"/>
      <c r="L1711" s="792"/>
      <c r="M1711" s="793"/>
      <c r="N1711" s="794"/>
      <c r="O1711" s="794"/>
      <c r="P1711" s="794"/>
      <c r="Q1711" s="795"/>
      <c r="R1711" s="796" t="s">
        <v>161</v>
      </c>
      <c r="S1711" s="797">
        <v>29326</v>
      </c>
    </row>
    <row r="1712" spans="1:19" s="161" customFormat="1">
      <c r="A1712" s="280"/>
      <c r="B1712" s="781"/>
      <c r="C1712" s="775"/>
      <c r="D1712" s="792"/>
      <c r="E1712" s="793"/>
      <c r="F1712" s="796" t="s">
        <v>545</v>
      </c>
      <c r="G1712" s="798" t="s">
        <v>153</v>
      </c>
      <c r="H1712" s="796" t="s">
        <v>153</v>
      </c>
      <c r="I1712" s="798" t="s">
        <v>154</v>
      </c>
      <c r="J1712" s="796" t="s">
        <v>155</v>
      </c>
      <c r="K1712" s="798" t="s">
        <v>160</v>
      </c>
      <c r="L1712" s="796" t="s">
        <v>13</v>
      </c>
      <c r="M1712" s="798" t="s">
        <v>1322</v>
      </c>
      <c r="N1712" s="794">
        <v>0</v>
      </c>
      <c r="O1712" s="794">
        <v>0</v>
      </c>
      <c r="P1712" s="794"/>
      <c r="Q1712" s="795">
        <v>0</v>
      </c>
      <c r="R1712" s="796"/>
      <c r="S1712" s="797"/>
    </row>
    <row r="1713" spans="1:19" s="161" customFormat="1">
      <c r="A1713" s="280"/>
      <c r="B1713" s="781"/>
      <c r="C1713" s="775"/>
      <c r="D1713" s="792"/>
      <c r="E1713" s="793"/>
      <c r="F1713" s="796" t="s">
        <v>1801</v>
      </c>
      <c r="G1713" s="798" t="s">
        <v>153</v>
      </c>
      <c r="H1713" s="796" t="s">
        <v>153</v>
      </c>
      <c r="I1713" s="798" t="s">
        <v>154</v>
      </c>
      <c r="J1713" s="796" t="s">
        <v>155</v>
      </c>
      <c r="K1713" s="798" t="s">
        <v>156</v>
      </c>
      <c r="L1713" s="796" t="s">
        <v>13</v>
      </c>
      <c r="M1713" s="798" t="s">
        <v>1322</v>
      </c>
      <c r="N1713" s="794">
        <v>0.6</v>
      </c>
      <c r="O1713" s="794">
        <v>0.3</v>
      </c>
      <c r="P1713" s="794"/>
      <c r="Q1713" s="795">
        <v>1191.5509999999999</v>
      </c>
      <c r="R1713" s="796"/>
      <c r="S1713" s="797"/>
    </row>
    <row r="1714" spans="1:19" s="161" customFormat="1">
      <c r="A1714" s="280"/>
      <c r="B1714" s="781"/>
      <c r="C1714" s="775"/>
      <c r="D1714" s="792"/>
      <c r="E1714" s="793"/>
      <c r="F1714" s="792"/>
      <c r="G1714" s="793"/>
      <c r="H1714" s="792"/>
      <c r="I1714" s="793"/>
      <c r="J1714" s="792"/>
      <c r="K1714" s="793"/>
      <c r="L1714" s="792"/>
      <c r="M1714" s="793"/>
      <c r="N1714" s="794"/>
      <c r="O1714" s="794"/>
      <c r="P1714" s="794"/>
      <c r="Q1714" s="795"/>
      <c r="R1714" s="796" t="s">
        <v>161</v>
      </c>
      <c r="S1714" s="797">
        <v>101982</v>
      </c>
    </row>
    <row r="1715" spans="1:19" s="161" customFormat="1">
      <c r="A1715" s="280"/>
      <c r="B1715" s="781"/>
      <c r="C1715" s="775"/>
      <c r="D1715" s="792"/>
      <c r="E1715" s="793"/>
      <c r="F1715" s="796" t="s">
        <v>169</v>
      </c>
      <c r="G1715" s="798" t="s">
        <v>153</v>
      </c>
      <c r="H1715" s="796" t="s">
        <v>153</v>
      </c>
      <c r="I1715" s="798" t="s">
        <v>154</v>
      </c>
      <c r="J1715" s="796" t="s">
        <v>155</v>
      </c>
      <c r="K1715" s="798" t="s">
        <v>156</v>
      </c>
      <c r="L1715" s="796" t="s">
        <v>13</v>
      </c>
      <c r="M1715" s="798" t="s">
        <v>1322</v>
      </c>
      <c r="N1715" s="794">
        <v>0</v>
      </c>
      <c r="O1715" s="794">
        <v>0</v>
      </c>
      <c r="P1715" s="794"/>
      <c r="Q1715" s="795">
        <v>835.82</v>
      </c>
      <c r="R1715" s="796"/>
      <c r="S1715" s="797"/>
    </row>
    <row r="1716" spans="1:19" s="161" customFormat="1">
      <c r="A1716" s="280"/>
      <c r="B1716" s="781"/>
      <c r="C1716" s="775"/>
      <c r="D1716" s="792"/>
      <c r="E1716" s="793"/>
      <c r="F1716" s="792"/>
      <c r="G1716" s="793"/>
      <c r="H1716" s="792"/>
      <c r="I1716" s="793"/>
      <c r="J1716" s="792"/>
      <c r="K1716" s="793"/>
      <c r="L1716" s="792"/>
      <c r="M1716" s="793"/>
      <c r="N1716" s="794"/>
      <c r="O1716" s="794"/>
      <c r="P1716" s="794"/>
      <c r="Q1716" s="795"/>
      <c r="R1716" s="796" t="s">
        <v>161</v>
      </c>
      <c r="S1716" s="797">
        <v>74039</v>
      </c>
    </row>
    <row r="1717" spans="1:19" s="161" customFormat="1">
      <c r="A1717" s="280"/>
      <c r="B1717" s="781"/>
      <c r="C1717" s="775"/>
      <c r="D1717" s="792"/>
      <c r="E1717" s="793"/>
      <c r="F1717" s="796" t="s">
        <v>170</v>
      </c>
      <c r="G1717" s="798" t="s">
        <v>153</v>
      </c>
      <c r="H1717" s="796" t="s">
        <v>153</v>
      </c>
      <c r="I1717" s="798" t="s">
        <v>154</v>
      </c>
      <c r="J1717" s="796" t="s">
        <v>155</v>
      </c>
      <c r="K1717" s="798" t="s">
        <v>156</v>
      </c>
      <c r="L1717" s="796" t="s">
        <v>13</v>
      </c>
      <c r="M1717" s="798" t="s">
        <v>1322</v>
      </c>
      <c r="N1717" s="794">
        <v>0</v>
      </c>
      <c r="O1717" s="794">
        <v>0</v>
      </c>
      <c r="P1717" s="794"/>
      <c r="Q1717" s="795">
        <v>4.056</v>
      </c>
      <c r="R1717" s="796"/>
      <c r="S1717" s="797"/>
    </row>
    <row r="1718" spans="1:19" s="161" customFormat="1">
      <c r="A1718" s="280"/>
      <c r="B1718" s="781"/>
      <c r="C1718" s="775"/>
      <c r="D1718" s="792"/>
      <c r="E1718" s="793"/>
      <c r="F1718" s="792"/>
      <c r="G1718" s="793"/>
      <c r="H1718" s="792"/>
      <c r="I1718" s="793"/>
      <c r="J1718" s="792"/>
      <c r="K1718" s="793"/>
      <c r="L1718" s="792"/>
      <c r="M1718" s="793"/>
      <c r="N1718" s="794"/>
      <c r="O1718" s="794"/>
      <c r="P1718" s="794"/>
      <c r="Q1718" s="795"/>
      <c r="R1718" s="796" t="s">
        <v>161</v>
      </c>
      <c r="S1718" s="797">
        <v>380</v>
      </c>
    </row>
    <row r="1719" spans="1:19" s="161" customFormat="1">
      <c r="A1719" s="280"/>
      <c r="B1719" s="781"/>
      <c r="C1719" s="775"/>
      <c r="D1719" s="792"/>
      <c r="E1719" s="793"/>
      <c r="F1719" s="796" t="s">
        <v>2179</v>
      </c>
      <c r="G1719" s="798" t="s">
        <v>153</v>
      </c>
      <c r="H1719" s="796" t="s">
        <v>153</v>
      </c>
      <c r="I1719" s="798" t="s">
        <v>154</v>
      </c>
      <c r="J1719" s="796" t="s">
        <v>155</v>
      </c>
      <c r="K1719" s="798" t="s">
        <v>156</v>
      </c>
      <c r="L1719" s="796" t="s">
        <v>13</v>
      </c>
      <c r="M1719" s="798" t="s">
        <v>1322</v>
      </c>
      <c r="N1719" s="794">
        <v>0</v>
      </c>
      <c r="O1719" s="794">
        <v>0</v>
      </c>
      <c r="P1719" s="794"/>
      <c r="Q1719" s="795">
        <v>732.11899999999991</v>
      </c>
      <c r="R1719" s="796"/>
      <c r="S1719" s="797"/>
    </row>
    <row r="1720" spans="1:19" s="161" customFormat="1">
      <c r="A1720" s="280"/>
      <c r="B1720" s="781"/>
      <c r="C1720" s="775"/>
      <c r="D1720" s="792"/>
      <c r="E1720" s="793"/>
      <c r="F1720" s="792"/>
      <c r="G1720" s="793"/>
      <c r="H1720" s="792"/>
      <c r="I1720" s="793"/>
      <c r="J1720" s="792"/>
      <c r="K1720" s="793"/>
      <c r="L1720" s="792"/>
      <c r="M1720" s="793"/>
      <c r="N1720" s="794"/>
      <c r="O1720" s="794"/>
      <c r="P1720" s="794"/>
      <c r="Q1720" s="795"/>
      <c r="R1720" s="796" t="s">
        <v>161</v>
      </c>
      <c r="S1720" s="797">
        <v>51350</v>
      </c>
    </row>
    <row r="1721" spans="1:19" s="161" customFormat="1">
      <c r="A1721" s="280"/>
      <c r="B1721" s="781"/>
      <c r="C1721" s="775"/>
      <c r="D1721" s="792"/>
      <c r="E1721" s="793"/>
      <c r="F1721" s="796" t="s">
        <v>2180</v>
      </c>
      <c r="G1721" s="798" t="s">
        <v>153</v>
      </c>
      <c r="H1721" s="796" t="s">
        <v>153</v>
      </c>
      <c r="I1721" s="798" t="s">
        <v>154</v>
      </c>
      <c r="J1721" s="796" t="s">
        <v>155</v>
      </c>
      <c r="K1721" s="798" t="s">
        <v>156</v>
      </c>
      <c r="L1721" s="796" t="s">
        <v>13</v>
      </c>
      <c r="M1721" s="798" t="s">
        <v>1322</v>
      </c>
      <c r="N1721" s="794">
        <v>1.2250000000000001</v>
      </c>
      <c r="O1721" s="794">
        <v>1</v>
      </c>
      <c r="P1721" s="794"/>
      <c r="Q1721" s="795">
        <v>1393.453</v>
      </c>
      <c r="R1721" s="796"/>
      <c r="S1721" s="797"/>
    </row>
    <row r="1722" spans="1:19" s="161" customFormat="1">
      <c r="A1722" s="280"/>
      <c r="B1722" s="781"/>
      <c r="C1722" s="775"/>
      <c r="D1722" s="792"/>
      <c r="E1722" s="793"/>
      <c r="F1722" s="792"/>
      <c r="G1722" s="793"/>
      <c r="H1722" s="792"/>
      <c r="I1722" s="793"/>
      <c r="J1722" s="792"/>
      <c r="K1722" s="793"/>
      <c r="L1722" s="792"/>
      <c r="M1722" s="793"/>
      <c r="N1722" s="794"/>
      <c r="O1722" s="794"/>
      <c r="P1722" s="794"/>
      <c r="Q1722" s="795"/>
      <c r="R1722" s="796" t="s">
        <v>161</v>
      </c>
      <c r="S1722" s="797">
        <v>111728</v>
      </c>
    </row>
    <row r="1723" spans="1:19" s="161" customFormat="1">
      <c r="A1723" s="280"/>
      <c r="B1723" s="781"/>
      <c r="C1723" s="775"/>
      <c r="D1723" s="792"/>
      <c r="E1723" s="793"/>
      <c r="F1723" s="796" t="s">
        <v>2181</v>
      </c>
      <c r="G1723" s="798" t="s">
        <v>153</v>
      </c>
      <c r="H1723" s="796" t="s">
        <v>153</v>
      </c>
      <c r="I1723" s="798" t="s">
        <v>154</v>
      </c>
      <c r="J1723" s="796" t="s">
        <v>155</v>
      </c>
      <c r="K1723" s="798" t="s">
        <v>156</v>
      </c>
      <c r="L1723" s="796" t="s">
        <v>13</v>
      </c>
      <c r="M1723" s="798" t="s">
        <v>1322</v>
      </c>
      <c r="N1723" s="794">
        <v>1.2250000000000001</v>
      </c>
      <c r="O1723" s="794">
        <v>1</v>
      </c>
      <c r="P1723" s="794"/>
      <c r="Q1723" s="795">
        <v>300.47399999999999</v>
      </c>
      <c r="R1723" s="796"/>
      <c r="S1723" s="797"/>
    </row>
    <row r="1724" spans="1:19" s="161" customFormat="1">
      <c r="A1724" s="280"/>
      <c r="B1724" s="781"/>
      <c r="C1724" s="775"/>
      <c r="D1724" s="792"/>
      <c r="E1724" s="793"/>
      <c r="F1724" s="792"/>
      <c r="G1724" s="793"/>
      <c r="H1724" s="792"/>
      <c r="I1724" s="793"/>
      <c r="J1724" s="792"/>
      <c r="K1724" s="793"/>
      <c r="L1724" s="792"/>
      <c r="M1724" s="793"/>
      <c r="N1724" s="794"/>
      <c r="O1724" s="794"/>
      <c r="P1724" s="794"/>
      <c r="Q1724" s="795"/>
      <c r="R1724" s="796" t="s">
        <v>161</v>
      </c>
      <c r="S1724" s="797">
        <v>24893</v>
      </c>
    </row>
    <row r="1725" spans="1:19" s="161" customFormat="1">
      <c r="A1725" s="280"/>
      <c r="B1725" s="781"/>
      <c r="C1725" s="775"/>
      <c r="D1725" s="792"/>
      <c r="E1725" s="799" t="s">
        <v>1323</v>
      </c>
      <c r="F1725" s="800"/>
      <c r="G1725" s="800"/>
      <c r="H1725" s="800"/>
      <c r="I1725" s="800"/>
      <c r="J1725" s="800"/>
      <c r="K1725" s="800"/>
      <c r="L1725" s="800"/>
      <c r="M1725" s="800"/>
      <c r="N1725" s="801">
        <v>3.55</v>
      </c>
      <c r="O1725" s="801">
        <v>2.5500000000000003</v>
      </c>
      <c r="P1725" s="801">
        <v>1.3580000000000001</v>
      </c>
      <c r="Q1725" s="802">
        <v>6428.0839999999989</v>
      </c>
      <c r="R1725" s="800"/>
      <c r="S1725" s="803"/>
    </row>
    <row r="1726" spans="1:19" s="161" customFormat="1">
      <c r="A1726" s="280"/>
      <c r="B1726" s="781"/>
      <c r="C1726" s="775"/>
      <c r="D1726" s="792"/>
      <c r="E1726" s="798" t="s">
        <v>1324</v>
      </c>
      <c r="F1726" s="796" t="s">
        <v>1325</v>
      </c>
      <c r="G1726" s="798" t="s">
        <v>153</v>
      </c>
      <c r="H1726" s="796" t="s">
        <v>153</v>
      </c>
      <c r="I1726" s="798" t="s">
        <v>154</v>
      </c>
      <c r="J1726" s="796" t="s">
        <v>155</v>
      </c>
      <c r="K1726" s="798" t="s">
        <v>156</v>
      </c>
      <c r="L1726" s="796" t="s">
        <v>22</v>
      </c>
      <c r="M1726" s="798" t="s">
        <v>1326</v>
      </c>
      <c r="N1726" s="794">
        <v>0.5</v>
      </c>
      <c r="O1726" s="794">
        <v>0.4499999999999999</v>
      </c>
      <c r="P1726" s="794"/>
      <c r="Q1726" s="795">
        <v>622.43299999999988</v>
      </c>
      <c r="R1726" s="796"/>
      <c r="S1726" s="797"/>
    </row>
    <row r="1727" spans="1:19" s="161" customFormat="1">
      <c r="A1727" s="280"/>
      <c r="B1727" s="781"/>
      <c r="C1727" s="775"/>
      <c r="D1727" s="792"/>
      <c r="E1727" s="793"/>
      <c r="F1727" s="792"/>
      <c r="G1727" s="793"/>
      <c r="H1727" s="792"/>
      <c r="I1727" s="793"/>
      <c r="J1727" s="792"/>
      <c r="K1727" s="793"/>
      <c r="L1727" s="792"/>
      <c r="M1727" s="793"/>
      <c r="N1727" s="794"/>
      <c r="O1727" s="794"/>
      <c r="P1727" s="794"/>
      <c r="Q1727" s="795"/>
      <c r="R1727" s="796" t="s">
        <v>161</v>
      </c>
      <c r="S1727" s="797">
        <v>54865</v>
      </c>
    </row>
    <row r="1728" spans="1:19" s="161" customFormat="1">
      <c r="A1728" s="280"/>
      <c r="B1728" s="781"/>
      <c r="C1728" s="775"/>
      <c r="D1728" s="792"/>
      <c r="E1728" s="793"/>
      <c r="F1728" s="796" t="s">
        <v>1327</v>
      </c>
      <c r="G1728" s="798" t="s">
        <v>153</v>
      </c>
      <c r="H1728" s="796" t="s">
        <v>153</v>
      </c>
      <c r="I1728" s="798" t="s">
        <v>154</v>
      </c>
      <c r="J1728" s="796" t="s">
        <v>155</v>
      </c>
      <c r="K1728" s="798" t="s">
        <v>156</v>
      </c>
      <c r="L1728" s="796" t="s">
        <v>22</v>
      </c>
      <c r="M1728" s="798" t="s">
        <v>1326</v>
      </c>
      <c r="N1728" s="794">
        <v>0.46799999999999992</v>
      </c>
      <c r="O1728" s="794">
        <v>0.3</v>
      </c>
      <c r="P1728" s="794"/>
      <c r="Q1728" s="795">
        <v>437.08700000000005</v>
      </c>
      <c r="R1728" s="796"/>
      <c r="S1728" s="797"/>
    </row>
    <row r="1729" spans="1:19" s="161" customFormat="1">
      <c r="A1729" s="280"/>
      <c r="B1729" s="781"/>
      <c r="C1729" s="775"/>
      <c r="D1729" s="792"/>
      <c r="E1729" s="793"/>
      <c r="F1729" s="792"/>
      <c r="G1729" s="793"/>
      <c r="H1729" s="792"/>
      <c r="I1729" s="793"/>
      <c r="J1729" s="792"/>
      <c r="K1729" s="793"/>
      <c r="L1729" s="792"/>
      <c r="M1729" s="793"/>
      <c r="N1729" s="794"/>
      <c r="O1729" s="794"/>
      <c r="P1729" s="794"/>
      <c r="Q1729" s="795"/>
      <c r="R1729" s="796" t="s">
        <v>161</v>
      </c>
      <c r="S1729" s="797">
        <v>36764</v>
      </c>
    </row>
    <row r="1730" spans="1:19" s="161" customFormat="1">
      <c r="A1730" s="280"/>
      <c r="B1730" s="781"/>
      <c r="C1730" s="775"/>
      <c r="D1730" s="792"/>
      <c r="E1730" s="799" t="s">
        <v>1328</v>
      </c>
      <c r="F1730" s="800"/>
      <c r="G1730" s="800"/>
      <c r="H1730" s="800"/>
      <c r="I1730" s="800"/>
      <c r="J1730" s="800"/>
      <c r="K1730" s="800"/>
      <c r="L1730" s="800"/>
      <c r="M1730" s="800"/>
      <c r="N1730" s="801">
        <v>0.96800000000000042</v>
      </c>
      <c r="O1730" s="801">
        <v>0.75000000000000011</v>
      </c>
      <c r="P1730" s="801">
        <v>0.26600000000000001</v>
      </c>
      <c r="Q1730" s="802">
        <v>1059.5199999999998</v>
      </c>
      <c r="R1730" s="800"/>
      <c r="S1730" s="803"/>
    </row>
    <row r="1731" spans="1:19" s="161" customFormat="1">
      <c r="A1731" s="280"/>
      <c r="B1731" s="781"/>
      <c r="C1731" s="775"/>
      <c r="D1731" s="792"/>
      <c r="E1731" s="798" t="s">
        <v>1329</v>
      </c>
      <c r="F1731" s="796" t="s">
        <v>1240</v>
      </c>
      <c r="G1731" s="798" t="s">
        <v>153</v>
      </c>
      <c r="H1731" s="796" t="s">
        <v>153</v>
      </c>
      <c r="I1731" s="798" t="s">
        <v>154</v>
      </c>
      <c r="J1731" s="796" t="s">
        <v>155</v>
      </c>
      <c r="K1731" s="798" t="s">
        <v>160</v>
      </c>
      <c r="L1731" s="796" t="s">
        <v>22</v>
      </c>
      <c r="M1731" s="798" t="s">
        <v>1330</v>
      </c>
      <c r="N1731" s="794">
        <v>0</v>
      </c>
      <c r="O1731" s="794">
        <v>0</v>
      </c>
      <c r="P1731" s="794"/>
      <c r="Q1731" s="795">
        <v>0</v>
      </c>
      <c r="R1731" s="796"/>
      <c r="S1731" s="797"/>
    </row>
    <row r="1732" spans="1:19" s="161" customFormat="1">
      <c r="A1732" s="280"/>
      <c r="B1732" s="781"/>
      <c r="C1732" s="775"/>
      <c r="D1732" s="792"/>
      <c r="E1732" s="799" t="s">
        <v>1331</v>
      </c>
      <c r="F1732" s="800"/>
      <c r="G1732" s="800"/>
      <c r="H1732" s="800"/>
      <c r="I1732" s="800"/>
      <c r="J1732" s="800"/>
      <c r="K1732" s="800"/>
      <c r="L1732" s="800"/>
      <c r="M1732" s="800"/>
      <c r="N1732" s="801">
        <v>0</v>
      </c>
      <c r="O1732" s="801">
        <v>0</v>
      </c>
      <c r="P1732" s="801">
        <v>0</v>
      </c>
      <c r="Q1732" s="802">
        <v>0</v>
      </c>
      <c r="R1732" s="800"/>
      <c r="S1732" s="803"/>
    </row>
    <row r="1733" spans="1:19" s="161" customFormat="1">
      <c r="A1733" s="280"/>
      <c r="B1733" s="781"/>
      <c r="C1733" s="775"/>
      <c r="D1733" s="792"/>
      <c r="E1733" s="798" t="s">
        <v>1332</v>
      </c>
      <c r="F1733" s="796" t="s">
        <v>1270</v>
      </c>
      <c r="G1733" s="798" t="s">
        <v>153</v>
      </c>
      <c r="H1733" s="796" t="s">
        <v>153</v>
      </c>
      <c r="I1733" s="798" t="s">
        <v>154</v>
      </c>
      <c r="J1733" s="796" t="s">
        <v>155</v>
      </c>
      <c r="K1733" s="798" t="s">
        <v>160</v>
      </c>
      <c r="L1733" s="796" t="s">
        <v>1333</v>
      </c>
      <c r="M1733" s="798" t="s">
        <v>1334</v>
      </c>
      <c r="N1733" s="794">
        <v>0</v>
      </c>
      <c r="O1733" s="794">
        <v>0</v>
      </c>
      <c r="P1733" s="794"/>
      <c r="Q1733" s="795">
        <v>0</v>
      </c>
      <c r="R1733" s="796"/>
      <c r="S1733" s="797"/>
    </row>
    <row r="1734" spans="1:19" s="161" customFormat="1">
      <c r="A1734" s="280"/>
      <c r="B1734" s="781"/>
      <c r="C1734" s="775"/>
      <c r="D1734" s="792"/>
      <c r="E1734" s="799" t="s">
        <v>1335</v>
      </c>
      <c r="F1734" s="800"/>
      <c r="G1734" s="800"/>
      <c r="H1734" s="800"/>
      <c r="I1734" s="800"/>
      <c r="J1734" s="800"/>
      <c r="K1734" s="800"/>
      <c r="L1734" s="800"/>
      <c r="M1734" s="800"/>
      <c r="N1734" s="801">
        <v>0</v>
      </c>
      <c r="O1734" s="801">
        <v>0</v>
      </c>
      <c r="P1734" s="801">
        <v>0</v>
      </c>
      <c r="Q1734" s="802">
        <v>0</v>
      </c>
      <c r="R1734" s="800"/>
      <c r="S1734" s="803"/>
    </row>
    <row r="1735" spans="1:19" s="161" customFormat="1">
      <c r="A1735" s="280"/>
      <c r="B1735" s="781"/>
      <c r="C1735" s="775"/>
      <c r="D1735" s="792"/>
      <c r="E1735" s="798" t="s">
        <v>1336</v>
      </c>
      <c r="F1735" s="796" t="s">
        <v>1337</v>
      </c>
      <c r="G1735" s="798" t="s">
        <v>153</v>
      </c>
      <c r="H1735" s="796" t="s">
        <v>153</v>
      </c>
      <c r="I1735" s="798" t="s">
        <v>154</v>
      </c>
      <c r="J1735" s="796" t="s">
        <v>155</v>
      </c>
      <c r="K1735" s="798" t="s">
        <v>160</v>
      </c>
      <c r="L1735" s="796" t="s">
        <v>1333</v>
      </c>
      <c r="M1735" s="798" t="s">
        <v>1338</v>
      </c>
      <c r="N1735" s="794">
        <v>0</v>
      </c>
      <c r="O1735" s="794">
        <v>0</v>
      </c>
      <c r="P1735" s="794"/>
      <c r="Q1735" s="795">
        <v>0</v>
      </c>
      <c r="R1735" s="796"/>
      <c r="S1735" s="797"/>
    </row>
    <row r="1736" spans="1:19" s="161" customFormat="1">
      <c r="A1736" s="280"/>
      <c r="B1736" s="781"/>
      <c r="C1736" s="775"/>
      <c r="D1736" s="792"/>
      <c r="E1736" s="793"/>
      <c r="F1736" s="796" t="s">
        <v>1802</v>
      </c>
      <c r="G1736" s="798" t="s">
        <v>153</v>
      </c>
      <c r="H1736" s="796" t="s">
        <v>153</v>
      </c>
      <c r="I1736" s="798" t="s">
        <v>154</v>
      </c>
      <c r="J1736" s="796" t="s">
        <v>155</v>
      </c>
      <c r="K1736" s="798" t="s">
        <v>160</v>
      </c>
      <c r="L1736" s="796" t="s">
        <v>1333</v>
      </c>
      <c r="M1736" s="798" t="s">
        <v>1338</v>
      </c>
      <c r="N1736" s="794">
        <v>0</v>
      </c>
      <c r="O1736" s="794">
        <v>0</v>
      </c>
      <c r="P1736" s="794"/>
      <c r="Q1736" s="795">
        <v>0</v>
      </c>
      <c r="R1736" s="796"/>
      <c r="S1736" s="797"/>
    </row>
    <row r="1737" spans="1:19" s="161" customFormat="1">
      <c r="A1737" s="280"/>
      <c r="B1737" s="781"/>
      <c r="C1737" s="775"/>
      <c r="D1737" s="792"/>
      <c r="E1737" s="799" t="s">
        <v>1339</v>
      </c>
      <c r="F1737" s="800"/>
      <c r="G1737" s="800"/>
      <c r="H1737" s="800"/>
      <c r="I1737" s="800"/>
      <c r="J1737" s="800"/>
      <c r="K1737" s="800"/>
      <c r="L1737" s="800"/>
      <c r="M1737" s="800"/>
      <c r="N1737" s="801">
        <v>0</v>
      </c>
      <c r="O1737" s="801">
        <v>0</v>
      </c>
      <c r="P1737" s="801">
        <v>0</v>
      </c>
      <c r="Q1737" s="802">
        <v>0</v>
      </c>
      <c r="R1737" s="800"/>
      <c r="S1737" s="803"/>
    </row>
    <row r="1738" spans="1:19" s="161" customFormat="1">
      <c r="A1738" s="280"/>
      <c r="B1738" s="781"/>
      <c r="C1738" s="775"/>
      <c r="D1738" s="792"/>
      <c r="E1738" s="798" t="s">
        <v>1340</v>
      </c>
      <c r="F1738" s="796" t="s">
        <v>1341</v>
      </c>
      <c r="G1738" s="798" t="s">
        <v>153</v>
      </c>
      <c r="H1738" s="796" t="s">
        <v>153</v>
      </c>
      <c r="I1738" s="798" t="s">
        <v>154</v>
      </c>
      <c r="J1738" s="796" t="s">
        <v>155</v>
      </c>
      <c r="K1738" s="798" t="s">
        <v>160</v>
      </c>
      <c r="L1738" s="796" t="s">
        <v>1241</v>
      </c>
      <c r="M1738" s="798" t="s">
        <v>1241</v>
      </c>
      <c r="N1738" s="794">
        <v>0.5</v>
      </c>
      <c r="O1738" s="794">
        <v>0</v>
      </c>
      <c r="P1738" s="794"/>
      <c r="Q1738" s="795">
        <v>0</v>
      </c>
      <c r="R1738" s="796"/>
      <c r="S1738" s="797"/>
    </row>
    <row r="1739" spans="1:19" s="161" customFormat="1">
      <c r="A1739" s="280"/>
      <c r="B1739" s="781"/>
      <c r="C1739" s="775"/>
      <c r="D1739" s="792"/>
      <c r="E1739" s="793"/>
      <c r="F1739" s="796" t="s">
        <v>1803</v>
      </c>
      <c r="G1739" s="798" t="s">
        <v>153</v>
      </c>
      <c r="H1739" s="796" t="s">
        <v>153</v>
      </c>
      <c r="I1739" s="798" t="s">
        <v>154</v>
      </c>
      <c r="J1739" s="796" t="s">
        <v>155</v>
      </c>
      <c r="K1739" s="798" t="s">
        <v>156</v>
      </c>
      <c r="L1739" s="796" t="s">
        <v>1241</v>
      </c>
      <c r="M1739" s="798" t="s">
        <v>1241</v>
      </c>
      <c r="N1739" s="794">
        <v>2</v>
      </c>
      <c r="O1739" s="794">
        <v>1</v>
      </c>
      <c r="P1739" s="794"/>
      <c r="Q1739" s="795">
        <v>1071.626</v>
      </c>
      <c r="R1739" s="796"/>
      <c r="S1739" s="797"/>
    </row>
    <row r="1740" spans="1:19" s="161" customFormat="1">
      <c r="A1740" s="280"/>
      <c r="B1740" s="781"/>
      <c r="C1740" s="775"/>
      <c r="D1740" s="792"/>
      <c r="E1740" s="793"/>
      <c r="F1740" s="792"/>
      <c r="G1740" s="793"/>
      <c r="H1740" s="792"/>
      <c r="I1740" s="793"/>
      <c r="J1740" s="792"/>
      <c r="K1740" s="793"/>
      <c r="L1740" s="792"/>
      <c r="M1740" s="793"/>
      <c r="N1740" s="794"/>
      <c r="O1740" s="794"/>
      <c r="P1740" s="794"/>
      <c r="Q1740" s="795"/>
      <c r="R1740" s="796" t="s">
        <v>161</v>
      </c>
      <c r="S1740" s="797">
        <v>86929</v>
      </c>
    </row>
    <row r="1741" spans="1:19" s="161" customFormat="1">
      <c r="A1741" s="280"/>
      <c r="B1741" s="781"/>
      <c r="C1741" s="775"/>
      <c r="D1741" s="792"/>
      <c r="E1741" s="793"/>
      <c r="F1741" s="796" t="s">
        <v>1342</v>
      </c>
      <c r="G1741" s="798" t="s">
        <v>153</v>
      </c>
      <c r="H1741" s="796" t="s">
        <v>153</v>
      </c>
      <c r="I1741" s="798" t="s">
        <v>154</v>
      </c>
      <c r="J1741" s="796" t="s">
        <v>155</v>
      </c>
      <c r="K1741" s="798" t="s">
        <v>156</v>
      </c>
      <c r="L1741" s="796" t="s">
        <v>1241</v>
      </c>
      <c r="M1741" s="798" t="s">
        <v>1241</v>
      </c>
      <c r="N1741" s="794">
        <v>0.5</v>
      </c>
      <c r="O1741" s="794">
        <v>0.25</v>
      </c>
      <c r="P1741" s="794"/>
      <c r="Q1741" s="795">
        <v>1042.32</v>
      </c>
      <c r="R1741" s="796"/>
      <c r="S1741" s="797"/>
    </row>
    <row r="1742" spans="1:19" s="161" customFormat="1">
      <c r="A1742" s="280"/>
      <c r="B1742" s="781"/>
      <c r="C1742" s="775"/>
      <c r="D1742" s="792"/>
      <c r="E1742" s="793"/>
      <c r="F1742" s="792"/>
      <c r="G1742" s="793"/>
      <c r="H1742" s="792"/>
      <c r="I1742" s="793"/>
      <c r="J1742" s="792"/>
      <c r="K1742" s="793"/>
      <c r="L1742" s="792"/>
      <c r="M1742" s="793"/>
      <c r="N1742" s="794"/>
      <c r="O1742" s="794"/>
      <c r="P1742" s="794"/>
      <c r="Q1742" s="795"/>
      <c r="R1742" s="796" t="s">
        <v>161</v>
      </c>
      <c r="S1742" s="797">
        <v>86738</v>
      </c>
    </row>
    <row r="1743" spans="1:19" s="161" customFormat="1">
      <c r="A1743" s="280"/>
      <c r="B1743" s="781"/>
      <c r="C1743" s="775"/>
      <c r="D1743" s="792"/>
      <c r="E1743" s="793"/>
      <c r="F1743" s="796" t="s">
        <v>1343</v>
      </c>
      <c r="G1743" s="798" t="s">
        <v>153</v>
      </c>
      <c r="H1743" s="796" t="s">
        <v>153</v>
      </c>
      <c r="I1743" s="798" t="s">
        <v>154</v>
      </c>
      <c r="J1743" s="796" t="s">
        <v>155</v>
      </c>
      <c r="K1743" s="798" t="s">
        <v>156</v>
      </c>
      <c r="L1743" s="796" t="s">
        <v>1241</v>
      </c>
      <c r="M1743" s="798" t="s">
        <v>1241</v>
      </c>
      <c r="N1743" s="794">
        <v>0.5</v>
      </c>
      <c r="O1743" s="794">
        <v>0.35000000000000003</v>
      </c>
      <c r="P1743" s="794"/>
      <c r="Q1743" s="795">
        <v>382.4</v>
      </c>
      <c r="R1743" s="796"/>
      <c r="S1743" s="797"/>
    </row>
    <row r="1744" spans="1:19" s="161" customFormat="1">
      <c r="A1744" s="280"/>
      <c r="B1744" s="781"/>
      <c r="C1744" s="775"/>
      <c r="D1744" s="792"/>
      <c r="E1744" s="793"/>
      <c r="F1744" s="792"/>
      <c r="G1744" s="793"/>
      <c r="H1744" s="792"/>
      <c r="I1744" s="793"/>
      <c r="J1744" s="792"/>
      <c r="K1744" s="793"/>
      <c r="L1744" s="792"/>
      <c r="M1744" s="793"/>
      <c r="N1744" s="794"/>
      <c r="O1744" s="794"/>
      <c r="P1744" s="794"/>
      <c r="Q1744" s="795"/>
      <c r="R1744" s="796" t="s">
        <v>161</v>
      </c>
      <c r="S1744" s="797">
        <v>31685</v>
      </c>
    </row>
    <row r="1745" spans="1:19" s="161" customFormat="1">
      <c r="A1745" s="280"/>
      <c r="B1745" s="781"/>
      <c r="C1745" s="775"/>
      <c r="D1745" s="792"/>
      <c r="E1745" s="793"/>
      <c r="F1745" s="796" t="s">
        <v>1344</v>
      </c>
      <c r="G1745" s="798" t="s">
        <v>153</v>
      </c>
      <c r="H1745" s="796" t="s">
        <v>153</v>
      </c>
      <c r="I1745" s="798" t="s">
        <v>154</v>
      </c>
      <c r="J1745" s="796" t="s">
        <v>155</v>
      </c>
      <c r="K1745" s="798" t="s">
        <v>156</v>
      </c>
      <c r="L1745" s="796" t="s">
        <v>1241</v>
      </c>
      <c r="M1745" s="798" t="s">
        <v>1241</v>
      </c>
      <c r="N1745" s="794">
        <v>0.72499999999999998</v>
      </c>
      <c r="O1745" s="794">
        <v>0.57999999999999996</v>
      </c>
      <c r="P1745" s="794"/>
      <c r="Q1745" s="795">
        <v>1361.08</v>
      </c>
      <c r="R1745" s="796"/>
      <c r="S1745" s="797"/>
    </row>
    <row r="1746" spans="1:19" s="161" customFormat="1">
      <c r="A1746" s="280"/>
      <c r="B1746" s="781"/>
      <c r="C1746" s="775"/>
      <c r="D1746" s="792"/>
      <c r="E1746" s="793"/>
      <c r="F1746" s="792"/>
      <c r="G1746" s="793"/>
      <c r="H1746" s="792"/>
      <c r="I1746" s="793"/>
      <c r="J1746" s="792"/>
      <c r="K1746" s="793"/>
      <c r="L1746" s="792"/>
      <c r="M1746" s="793"/>
      <c r="N1746" s="794"/>
      <c r="O1746" s="794"/>
      <c r="P1746" s="794"/>
      <c r="Q1746" s="795"/>
      <c r="R1746" s="796" t="s">
        <v>161</v>
      </c>
      <c r="S1746" s="797">
        <v>113525</v>
      </c>
    </row>
    <row r="1747" spans="1:19" s="161" customFormat="1">
      <c r="A1747" s="280"/>
      <c r="B1747" s="781"/>
      <c r="C1747" s="775"/>
      <c r="D1747" s="792"/>
      <c r="E1747" s="793"/>
      <c r="F1747" s="796" t="s">
        <v>171</v>
      </c>
      <c r="G1747" s="798" t="s">
        <v>153</v>
      </c>
      <c r="H1747" s="796" t="s">
        <v>153</v>
      </c>
      <c r="I1747" s="798" t="s">
        <v>154</v>
      </c>
      <c r="J1747" s="796" t="s">
        <v>155</v>
      </c>
      <c r="K1747" s="798" t="s">
        <v>156</v>
      </c>
      <c r="L1747" s="796" t="s">
        <v>1241</v>
      </c>
      <c r="M1747" s="798" t="s">
        <v>1241</v>
      </c>
      <c r="N1747" s="794">
        <v>0.6</v>
      </c>
      <c r="O1747" s="794">
        <v>0.45700000000000013</v>
      </c>
      <c r="P1747" s="794"/>
      <c r="Q1747" s="795">
        <v>2085.5400000000004</v>
      </c>
      <c r="R1747" s="796"/>
      <c r="S1747" s="797"/>
    </row>
    <row r="1748" spans="1:19" s="161" customFormat="1">
      <c r="A1748" s="280"/>
      <c r="B1748" s="781"/>
      <c r="C1748" s="775"/>
      <c r="D1748" s="792"/>
      <c r="E1748" s="793"/>
      <c r="F1748" s="792"/>
      <c r="G1748" s="793"/>
      <c r="H1748" s="792"/>
      <c r="I1748" s="793"/>
      <c r="J1748" s="792"/>
      <c r="K1748" s="793"/>
      <c r="L1748" s="792"/>
      <c r="M1748" s="793"/>
      <c r="N1748" s="794"/>
      <c r="O1748" s="794"/>
      <c r="P1748" s="794"/>
      <c r="Q1748" s="795"/>
      <c r="R1748" s="796" t="s">
        <v>161</v>
      </c>
      <c r="S1748" s="797">
        <v>172950</v>
      </c>
    </row>
    <row r="1749" spans="1:19" s="161" customFormat="1">
      <c r="A1749" s="280"/>
      <c r="B1749" s="781"/>
      <c r="C1749" s="775"/>
      <c r="D1749" s="792"/>
      <c r="E1749" s="793"/>
      <c r="F1749" s="796" t="s">
        <v>2182</v>
      </c>
      <c r="G1749" s="798" t="s">
        <v>153</v>
      </c>
      <c r="H1749" s="796" t="s">
        <v>153</v>
      </c>
      <c r="I1749" s="798" t="s">
        <v>154</v>
      </c>
      <c r="J1749" s="796" t="s">
        <v>155</v>
      </c>
      <c r="K1749" s="798" t="s">
        <v>156</v>
      </c>
      <c r="L1749" s="796" t="s">
        <v>1241</v>
      </c>
      <c r="M1749" s="798" t="s">
        <v>1241</v>
      </c>
      <c r="N1749" s="794">
        <v>1.2250000000000001</v>
      </c>
      <c r="O1749" s="794">
        <v>1</v>
      </c>
      <c r="P1749" s="794"/>
      <c r="Q1749" s="795">
        <v>1020.5260000000001</v>
      </c>
      <c r="R1749" s="796"/>
      <c r="S1749" s="797"/>
    </row>
    <row r="1750" spans="1:19" s="161" customFormat="1">
      <c r="A1750" s="280"/>
      <c r="B1750" s="781"/>
      <c r="C1750" s="775"/>
      <c r="D1750" s="792"/>
      <c r="E1750" s="793"/>
      <c r="F1750" s="792"/>
      <c r="G1750" s="793"/>
      <c r="H1750" s="792"/>
      <c r="I1750" s="793"/>
      <c r="J1750" s="792"/>
      <c r="K1750" s="793"/>
      <c r="L1750" s="792"/>
      <c r="M1750" s="793"/>
      <c r="N1750" s="794"/>
      <c r="O1750" s="794"/>
      <c r="P1750" s="794"/>
      <c r="Q1750" s="795"/>
      <c r="R1750" s="796" t="s">
        <v>161</v>
      </c>
      <c r="S1750" s="797">
        <v>83876</v>
      </c>
    </row>
    <row r="1751" spans="1:19" s="161" customFormat="1">
      <c r="A1751" s="280"/>
      <c r="B1751" s="781"/>
      <c r="C1751" s="775"/>
      <c r="D1751" s="792"/>
      <c r="E1751" s="799" t="s">
        <v>1345</v>
      </c>
      <c r="F1751" s="800"/>
      <c r="G1751" s="800"/>
      <c r="H1751" s="800"/>
      <c r="I1751" s="800"/>
      <c r="J1751" s="800"/>
      <c r="K1751" s="800"/>
      <c r="L1751" s="800"/>
      <c r="M1751" s="800"/>
      <c r="N1751" s="801">
        <v>6.0499999999999945</v>
      </c>
      <c r="O1751" s="801">
        <v>3.6369999999999973</v>
      </c>
      <c r="P1751" s="801">
        <v>1.4039999999999999</v>
      </c>
      <c r="Q1751" s="802">
        <v>6963.4920000000002</v>
      </c>
      <c r="R1751" s="800"/>
      <c r="S1751" s="803"/>
    </row>
    <row r="1752" spans="1:19" s="161" customFormat="1">
      <c r="A1752" s="280"/>
      <c r="B1752" s="781"/>
      <c r="C1752" s="775"/>
      <c r="D1752" s="792"/>
      <c r="E1752" s="798" t="s">
        <v>1346</v>
      </c>
      <c r="F1752" s="796" t="s">
        <v>1347</v>
      </c>
      <c r="G1752" s="798" t="s">
        <v>153</v>
      </c>
      <c r="H1752" s="796" t="s">
        <v>153</v>
      </c>
      <c r="I1752" s="798" t="s">
        <v>154</v>
      </c>
      <c r="J1752" s="796" t="s">
        <v>155</v>
      </c>
      <c r="K1752" s="798" t="s">
        <v>160</v>
      </c>
      <c r="L1752" s="796" t="s">
        <v>1333</v>
      </c>
      <c r="M1752" s="798" t="s">
        <v>1348</v>
      </c>
      <c r="N1752" s="794">
        <v>0</v>
      </c>
      <c r="O1752" s="794">
        <v>0</v>
      </c>
      <c r="P1752" s="794"/>
      <c r="Q1752" s="795">
        <v>0</v>
      </c>
      <c r="R1752" s="796"/>
      <c r="S1752" s="797"/>
    </row>
    <row r="1753" spans="1:19" s="161" customFormat="1">
      <c r="A1753" s="280"/>
      <c r="B1753" s="781"/>
      <c r="C1753" s="775"/>
      <c r="D1753" s="792"/>
      <c r="E1753" s="793"/>
      <c r="F1753" s="796" t="s">
        <v>1240</v>
      </c>
      <c r="G1753" s="798" t="s">
        <v>153</v>
      </c>
      <c r="H1753" s="796" t="s">
        <v>153</v>
      </c>
      <c r="I1753" s="798" t="s">
        <v>154</v>
      </c>
      <c r="J1753" s="796" t="s">
        <v>155</v>
      </c>
      <c r="K1753" s="798" t="s">
        <v>160</v>
      </c>
      <c r="L1753" s="796" t="s">
        <v>1333</v>
      </c>
      <c r="M1753" s="798" t="s">
        <v>1348</v>
      </c>
      <c r="N1753" s="794">
        <v>0</v>
      </c>
      <c r="O1753" s="794">
        <v>0</v>
      </c>
      <c r="P1753" s="794"/>
      <c r="Q1753" s="795">
        <v>0</v>
      </c>
      <c r="R1753" s="796"/>
      <c r="S1753" s="797"/>
    </row>
    <row r="1754" spans="1:19" s="161" customFormat="1">
      <c r="A1754" s="280"/>
      <c r="B1754" s="781"/>
      <c r="C1754" s="775"/>
      <c r="D1754" s="792"/>
      <c r="E1754" s="799" t="s">
        <v>1349</v>
      </c>
      <c r="F1754" s="800"/>
      <c r="G1754" s="800"/>
      <c r="H1754" s="800"/>
      <c r="I1754" s="800"/>
      <c r="J1754" s="800"/>
      <c r="K1754" s="800"/>
      <c r="L1754" s="800"/>
      <c r="M1754" s="800"/>
      <c r="N1754" s="801">
        <v>0</v>
      </c>
      <c r="O1754" s="801">
        <v>0</v>
      </c>
      <c r="P1754" s="801">
        <v>0</v>
      </c>
      <c r="Q1754" s="802">
        <v>0</v>
      </c>
      <c r="R1754" s="800"/>
      <c r="S1754" s="803"/>
    </row>
    <row r="1755" spans="1:19" s="161" customFormat="1">
      <c r="A1755" s="280"/>
      <c r="B1755" s="781"/>
      <c r="C1755" s="775"/>
      <c r="D1755" s="792"/>
      <c r="E1755" s="798" t="s">
        <v>1350</v>
      </c>
      <c r="F1755" s="796" t="s">
        <v>1240</v>
      </c>
      <c r="G1755" s="798" t="s">
        <v>153</v>
      </c>
      <c r="H1755" s="796" t="s">
        <v>153</v>
      </c>
      <c r="I1755" s="798" t="s">
        <v>154</v>
      </c>
      <c r="J1755" s="796" t="s">
        <v>155</v>
      </c>
      <c r="K1755" s="798" t="s">
        <v>160</v>
      </c>
      <c r="L1755" s="796" t="s">
        <v>1241</v>
      </c>
      <c r="M1755" s="798" t="s">
        <v>1351</v>
      </c>
      <c r="N1755" s="794">
        <v>0</v>
      </c>
      <c r="O1755" s="794">
        <v>0</v>
      </c>
      <c r="P1755" s="794"/>
      <c r="Q1755" s="795">
        <v>0</v>
      </c>
      <c r="R1755" s="796"/>
      <c r="S1755" s="797"/>
    </row>
    <row r="1756" spans="1:19" s="161" customFormat="1">
      <c r="A1756" s="280"/>
      <c r="B1756" s="781"/>
      <c r="C1756" s="775"/>
      <c r="D1756" s="792"/>
      <c r="E1756" s="793"/>
      <c r="F1756" s="796" t="s">
        <v>409</v>
      </c>
      <c r="G1756" s="798" t="s">
        <v>153</v>
      </c>
      <c r="H1756" s="796" t="s">
        <v>153</v>
      </c>
      <c r="I1756" s="798" t="s">
        <v>154</v>
      </c>
      <c r="J1756" s="796" t="s">
        <v>155</v>
      </c>
      <c r="K1756" s="798" t="s">
        <v>160</v>
      </c>
      <c r="L1756" s="796" t="s">
        <v>1241</v>
      </c>
      <c r="M1756" s="798" t="s">
        <v>1351</v>
      </c>
      <c r="N1756" s="794">
        <v>0</v>
      </c>
      <c r="O1756" s="794">
        <v>0</v>
      </c>
      <c r="P1756" s="794"/>
      <c r="Q1756" s="795">
        <v>0</v>
      </c>
      <c r="R1756" s="796"/>
      <c r="S1756" s="797"/>
    </row>
    <row r="1757" spans="1:19" s="161" customFormat="1">
      <c r="A1757" s="280"/>
      <c r="B1757" s="781"/>
      <c r="C1757" s="775"/>
      <c r="D1757" s="792"/>
      <c r="E1757" s="799" t="s">
        <v>1352</v>
      </c>
      <c r="F1757" s="800"/>
      <c r="G1757" s="800"/>
      <c r="H1757" s="800"/>
      <c r="I1757" s="800"/>
      <c r="J1757" s="800"/>
      <c r="K1757" s="800"/>
      <c r="L1757" s="800"/>
      <c r="M1757" s="800"/>
      <c r="N1757" s="801">
        <v>0</v>
      </c>
      <c r="O1757" s="801">
        <v>0</v>
      </c>
      <c r="P1757" s="801">
        <v>0</v>
      </c>
      <c r="Q1757" s="802">
        <v>0</v>
      </c>
      <c r="R1757" s="800"/>
      <c r="S1757" s="803"/>
    </row>
    <row r="1758" spans="1:19" s="161" customFormat="1">
      <c r="A1758" s="280"/>
      <c r="B1758" s="781"/>
      <c r="C1758" s="775"/>
      <c r="D1758" s="792"/>
      <c r="E1758" s="798" t="s">
        <v>1353</v>
      </c>
      <c r="F1758" s="796" t="s">
        <v>1347</v>
      </c>
      <c r="G1758" s="798" t="s">
        <v>153</v>
      </c>
      <c r="H1758" s="796" t="s">
        <v>153</v>
      </c>
      <c r="I1758" s="798" t="s">
        <v>154</v>
      </c>
      <c r="J1758" s="796" t="s">
        <v>155</v>
      </c>
      <c r="K1758" s="798" t="s">
        <v>160</v>
      </c>
      <c r="L1758" s="796" t="s">
        <v>1248</v>
      </c>
      <c r="M1758" s="798" t="s">
        <v>1354</v>
      </c>
      <c r="N1758" s="794">
        <v>0</v>
      </c>
      <c r="O1758" s="794">
        <v>0</v>
      </c>
      <c r="P1758" s="794"/>
      <c r="Q1758" s="795">
        <v>0</v>
      </c>
      <c r="R1758" s="796"/>
      <c r="S1758" s="797"/>
    </row>
    <row r="1759" spans="1:19" s="161" customFormat="1">
      <c r="A1759" s="280"/>
      <c r="B1759" s="781"/>
      <c r="C1759" s="775"/>
      <c r="D1759" s="792"/>
      <c r="E1759" s="793"/>
      <c r="F1759" s="796" t="s">
        <v>1240</v>
      </c>
      <c r="G1759" s="798" t="s">
        <v>153</v>
      </c>
      <c r="H1759" s="796" t="s">
        <v>153</v>
      </c>
      <c r="I1759" s="798" t="s">
        <v>154</v>
      </c>
      <c r="J1759" s="796" t="s">
        <v>155</v>
      </c>
      <c r="K1759" s="798" t="s">
        <v>160</v>
      </c>
      <c r="L1759" s="796" t="s">
        <v>1248</v>
      </c>
      <c r="M1759" s="798" t="s">
        <v>1354</v>
      </c>
      <c r="N1759" s="794">
        <v>0</v>
      </c>
      <c r="O1759" s="794">
        <v>0</v>
      </c>
      <c r="P1759" s="794"/>
      <c r="Q1759" s="795">
        <v>0</v>
      </c>
      <c r="R1759" s="796"/>
      <c r="S1759" s="797"/>
    </row>
    <row r="1760" spans="1:19" s="161" customFormat="1">
      <c r="A1760" s="280"/>
      <c r="B1760" s="781"/>
      <c r="C1760" s="775"/>
      <c r="D1760" s="792"/>
      <c r="E1760" s="799" t="s">
        <v>1355</v>
      </c>
      <c r="F1760" s="800"/>
      <c r="G1760" s="800"/>
      <c r="H1760" s="800"/>
      <c r="I1760" s="800"/>
      <c r="J1760" s="800"/>
      <c r="K1760" s="800"/>
      <c r="L1760" s="800"/>
      <c r="M1760" s="800"/>
      <c r="N1760" s="801">
        <v>0</v>
      </c>
      <c r="O1760" s="801">
        <v>0</v>
      </c>
      <c r="P1760" s="801">
        <v>0</v>
      </c>
      <c r="Q1760" s="802">
        <v>0</v>
      </c>
      <c r="R1760" s="800"/>
      <c r="S1760" s="803"/>
    </row>
    <row r="1761" spans="1:19" s="161" customFormat="1">
      <c r="A1761" s="280"/>
      <c r="B1761" s="781"/>
      <c r="C1761" s="775"/>
      <c r="D1761" s="792"/>
      <c r="E1761" s="798" t="s">
        <v>1356</v>
      </c>
      <c r="F1761" s="796" t="s">
        <v>1270</v>
      </c>
      <c r="G1761" s="798" t="s">
        <v>153</v>
      </c>
      <c r="H1761" s="796" t="s">
        <v>153</v>
      </c>
      <c r="I1761" s="798" t="s">
        <v>154</v>
      </c>
      <c r="J1761" s="796" t="s">
        <v>155</v>
      </c>
      <c r="K1761" s="798" t="s">
        <v>160</v>
      </c>
      <c r="L1761" s="796" t="s">
        <v>1241</v>
      </c>
      <c r="M1761" s="798" t="s">
        <v>1242</v>
      </c>
      <c r="N1761" s="794">
        <v>0</v>
      </c>
      <c r="O1761" s="794">
        <v>0</v>
      </c>
      <c r="P1761" s="794"/>
      <c r="Q1761" s="795">
        <v>0</v>
      </c>
      <c r="R1761" s="796"/>
      <c r="S1761" s="797"/>
    </row>
    <row r="1762" spans="1:19" s="161" customFormat="1">
      <c r="A1762" s="280"/>
      <c r="B1762" s="781"/>
      <c r="C1762" s="775"/>
      <c r="D1762" s="792"/>
      <c r="E1762" s="799" t="s">
        <v>1357</v>
      </c>
      <c r="F1762" s="800"/>
      <c r="G1762" s="800"/>
      <c r="H1762" s="800"/>
      <c r="I1762" s="800"/>
      <c r="J1762" s="800"/>
      <c r="K1762" s="800"/>
      <c r="L1762" s="800"/>
      <c r="M1762" s="800"/>
      <c r="N1762" s="801">
        <v>0</v>
      </c>
      <c r="O1762" s="801">
        <v>0</v>
      </c>
      <c r="P1762" s="801">
        <v>0</v>
      </c>
      <c r="Q1762" s="802">
        <v>0</v>
      </c>
      <c r="R1762" s="800"/>
      <c r="S1762" s="803"/>
    </row>
    <row r="1763" spans="1:19" s="161" customFormat="1">
      <c r="A1763" s="280"/>
      <c r="B1763" s="781"/>
      <c r="C1763" s="775"/>
      <c r="D1763" s="792"/>
      <c r="E1763" s="798" t="s">
        <v>1358</v>
      </c>
      <c r="F1763" s="796" t="s">
        <v>1240</v>
      </c>
      <c r="G1763" s="798" t="s">
        <v>153</v>
      </c>
      <c r="H1763" s="796" t="s">
        <v>153</v>
      </c>
      <c r="I1763" s="798" t="s">
        <v>154</v>
      </c>
      <c r="J1763" s="796" t="s">
        <v>155</v>
      </c>
      <c r="K1763" s="798" t="s">
        <v>160</v>
      </c>
      <c r="L1763" s="796" t="s">
        <v>1241</v>
      </c>
      <c r="M1763" s="798" t="s">
        <v>1359</v>
      </c>
      <c r="N1763" s="794">
        <v>0</v>
      </c>
      <c r="O1763" s="794">
        <v>0</v>
      </c>
      <c r="P1763" s="794"/>
      <c r="Q1763" s="795">
        <v>0</v>
      </c>
      <c r="R1763" s="796"/>
      <c r="S1763" s="797"/>
    </row>
    <row r="1764" spans="1:19" s="161" customFormat="1">
      <c r="A1764" s="280"/>
      <c r="B1764" s="781"/>
      <c r="C1764" s="775"/>
      <c r="D1764" s="792"/>
      <c r="E1764" s="793"/>
      <c r="F1764" s="796" t="s">
        <v>409</v>
      </c>
      <c r="G1764" s="798" t="s">
        <v>153</v>
      </c>
      <c r="H1764" s="796" t="s">
        <v>153</v>
      </c>
      <c r="I1764" s="798" t="s">
        <v>154</v>
      </c>
      <c r="J1764" s="796" t="s">
        <v>155</v>
      </c>
      <c r="K1764" s="798" t="s">
        <v>160</v>
      </c>
      <c r="L1764" s="796" t="s">
        <v>1241</v>
      </c>
      <c r="M1764" s="798" t="s">
        <v>1359</v>
      </c>
      <c r="N1764" s="794">
        <v>0</v>
      </c>
      <c r="O1764" s="794">
        <v>0</v>
      </c>
      <c r="P1764" s="794"/>
      <c r="Q1764" s="795">
        <v>0</v>
      </c>
      <c r="R1764" s="796"/>
      <c r="S1764" s="797"/>
    </row>
    <row r="1765" spans="1:19" s="161" customFormat="1">
      <c r="A1765" s="280"/>
      <c r="B1765" s="781"/>
      <c r="C1765" s="775"/>
      <c r="D1765" s="792"/>
      <c r="E1765" s="799" t="s">
        <v>1360</v>
      </c>
      <c r="F1765" s="800"/>
      <c r="G1765" s="800"/>
      <c r="H1765" s="800"/>
      <c r="I1765" s="800"/>
      <c r="J1765" s="800"/>
      <c r="K1765" s="800"/>
      <c r="L1765" s="800"/>
      <c r="M1765" s="800"/>
      <c r="N1765" s="801">
        <v>0</v>
      </c>
      <c r="O1765" s="801">
        <v>0</v>
      </c>
      <c r="P1765" s="801">
        <v>0</v>
      </c>
      <c r="Q1765" s="802">
        <v>0</v>
      </c>
      <c r="R1765" s="800"/>
      <c r="S1765" s="803"/>
    </row>
    <row r="1766" spans="1:19" s="161" customFormat="1">
      <c r="A1766" s="280"/>
      <c r="B1766" s="781"/>
      <c r="C1766" s="775"/>
      <c r="D1766" s="792"/>
      <c r="E1766" s="798" t="s">
        <v>1361</v>
      </c>
      <c r="F1766" s="796" t="s">
        <v>1362</v>
      </c>
      <c r="G1766" s="798" t="s">
        <v>153</v>
      </c>
      <c r="H1766" s="796" t="s">
        <v>153</v>
      </c>
      <c r="I1766" s="798" t="s">
        <v>154</v>
      </c>
      <c r="J1766" s="796" t="s">
        <v>155</v>
      </c>
      <c r="K1766" s="798" t="s">
        <v>156</v>
      </c>
      <c r="L1766" s="796" t="s">
        <v>1248</v>
      </c>
      <c r="M1766" s="798" t="s">
        <v>1280</v>
      </c>
      <c r="N1766" s="794">
        <v>0.18000000000000005</v>
      </c>
      <c r="O1766" s="794">
        <v>0.15</v>
      </c>
      <c r="P1766" s="794"/>
      <c r="Q1766" s="795">
        <v>131.56099999999998</v>
      </c>
      <c r="R1766" s="796"/>
      <c r="S1766" s="797"/>
    </row>
    <row r="1767" spans="1:19" s="161" customFormat="1">
      <c r="A1767" s="280"/>
      <c r="B1767" s="781"/>
      <c r="C1767" s="775"/>
      <c r="D1767" s="792"/>
      <c r="E1767" s="793"/>
      <c r="F1767" s="792"/>
      <c r="G1767" s="793"/>
      <c r="H1767" s="792"/>
      <c r="I1767" s="793"/>
      <c r="J1767" s="792"/>
      <c r="K1767" s="793"/>
      <c r="L1767" s="792"/>
      <c r="M1767" s="793"/>
      <c r="N1767" s="794"/>
      <c r="O1767" s="794"/>
      <c r="P1767" s="794"/>
      <c r="Q1767" s="795"/>
      <c r="R1767" s="796" t="s">
        <v>161</v>
      </c>
      <c r="S1767" s="797">
        <v>11800</v>
      </c>
    </row>
    <row r="1768" spans="1:19" s="161" customFormat="1">
      <c r="A1768" s="280"/>
      <c r="B1768" s="781"/>
      <c r="C1768" s="775"/>
      <c r="D1768" s="792"/>
      <c r="E1768" s="793"/>
      <c r="F1768" s="796" t="s">
        <v>1363</v>
      </c>
      <c r="G1768" s="798" t="s">
        <v>153</v>
      </c>
      <c r="H1768" s="796" t="s">
        <v>153</v>
      </c>
      <c r="I1768" s="798" t="s">
        <v>154</v>
      </c>
      <c r="J1768" s="796" t="s">
        <v>155</v>
      </c>
      <c r="K1768" s="798" t="s">
        <v>156</v>
      </c>
      <c r="L1768" s="796" t="s">
        <v>1248</v>
      </c>
      <c r="M1768" s="798" t="s">
        <v>1280</v>
      </c>
      <c r="N1768" s="794">
        <v>0.20800000000000005</v>
      </c>
      <c r="O1768" s="794">
        <v>0.15</v>
      </c>
      <c r="P1768" s="794"/>
      <c r="Q1768" s="795">
        <v>526.75099999999998</v>
      </c>
      <c r="R1768" s="796"/>
      <c r="S1768" s="797"/>
    </row>
    <row r="1769" spans="1:19" s="161" customFormat="1">
      <c r="A1769" s="280"/>
      <c r="B1769" s="781"/>
      <c r="C1769" s="775"/>
      <c r="D1769" s="792"/>
      <c r="E1769" s="793"/>
      <c r="F1769" s="792"/>
      <c r="G1769" s="793"/>
      <c r="H1769" s="792"/>
      <c r="I1769" s="793"/>
      <c r="J1769" s="792"/>
      <c r="K1769" s="793"/>
      <c r="L1769" s="792"/>
      <c r="M1769" s="793"/>
      <c r="N1769" s="794"/>
      <c r="O1769" s="794"/>
      <c r="P1769" s="794"/>
      <c r="Q1769" s="795"/>
      <c r="R1769" s="796" t="s">
        <v>161</v>
      </c>
      <c r="S1769" s="797">
        <v>45868</v>
      </c>
    </row>
    <row r="1770" spans="1:19" s="161" customFormat="1">
      <c r="A1770" s="280"/>
      <c r="B1770" s="781"/>
      <c r="C1770" s="775"/>
      <c r="D1770" s="792"/>
      <c r="E1770" s="793"/>
      <c r="F1770" s="796" t="s">
        <v>1364</v>
      </c>
      <c r="G1770" s="798" t="s">
        <v>153</v>
      </c>
      <c r="H1770" s="796" t="s">
        <v>153</v>
      </c>
      <c r="I1770" s="798" t="s">
        <v>154</v>
      </c>
      <c r="J1770" s="796" t="s">
        <v>155</v>
      </c>
      <c r="K1770" s="798" t="s">
        <v>156</v>
      </c>
      <c r="L1770" s="796" t="s">
        <v>1248</v>
      </c>
      <c r="M1770" s="798" t="s">
        <v>1280</v>
      </c>
      <c r="N1770" s="794">
        <v>0.20800000000000005</v>
      </c>
      <c r="O1770" s="794">
        <v>0.15</v>
      </c>
      <c r="P1770" s="794"/>
      <c r="Q1770" s="795">
        <v>503.76100000000002</v>
      </c>
      <c r="R1770" s="796"/>
      <c r="S1770" s="797"/>
    </row>
    <row r="1771" spans="1:19" s="161" customFormat="1">
      <c r="A1771" s="280"/>
      <c r="B1771" s="781"/>
      <c r="C1771" s="775"/>
      <c r="D1771" s="792"/>
      <c r="E1771" s="793"/>
      <c r="F1771" s="792"/>
      <c r="G1771" s="793"/>
      <c r="H1771" s="792"/>
      <c r="I1771" s="793"/>
      <c r="J1771" s="792"/>
      <c r="K1771" s="793"/>
      <c r="L1771" s="792"/>
      <c r="M1771" s="793"/>
      <c r="N1771" s="794"/>
      <c r="O1771" s="794"/>
      <c r="P1771" s="794"/>
      <c r="Q1771" s="795"/>
      <c r="R1771" s="796" t="s">
        <v>161</v>
      </c>
      <c r="S1771" s="797">
        <v>43839</v>
      </c>
    </row>
    <row r="1772" spans="1:19" s="161" customFormat="1">
      <c r="A1772" s="280"/>
      <c r="B1772" s="781"/>
      <c r="C1772" s="775"/>
      <c r="D1772" s="792"/>
      <c r="E1772" s="793"/>
      <c r="F1772" s="796" t="s">
        <v>1365</v>
      </c>
      <c r="G1772" s="798" t="s">
        <v>153</v>
      </c>
      <c r="H1772" s="796" t="s">
        <v>153</v>
      </c>
      <c r="I1772" s="798" t="s">
        <v>154</v>
      </c>
      <c r="J1772" s="796" t="s">
        <v>155</v>
      </c>
      <c r="K1772" s="798" t="s">
        <v>160</v>
      </c>
      <c r="L1772" s="796" t="s">
        <v>1248</v>
      </c>
      <c r="M1772" s="798" t="s">
        <v>1280</v>
      </c>
      <c r="N1772" s="794">
        <v>0</v>
      </c>
      <c r="O1772" s="794">
        <v>0</v>
      </c>
      <c r="P1772" s="794"/>
      <c r="Q1772" s="795">
        <v>0</v>
      </c>
      <c r="R1772" s="796"/>
      <c r="S1772" s="797"/>
    </row>
    <row r="1773" spans="1:19" s="161" customFormat="1">
      <c r="A1773" s="280"/>
      <c r="B1773" s="781"/>
      <c r="C1773" s="775"/>
      <c r="D1773" s="792"/>
      <c r="E1773" s="793"/>
      <c r="F1773" s="796" t="s">
        <v>1366</v>
      </c>
      <c r="G1773" s="798" t="s">
        <v>153</v>
      </c>
      <c r="H1773" s="796" t="s">
        <v>153</v>
      </c>
      <c r="I1773" s="798" t="s">
        <v>154</v>
      </c>
      <c r="J1773" s="796" t="s">
        <v>155</v>
      </c>
      <c r="K1773" s="798" t="s">
        <v>160</v>
      </c>
      <c r="L1773" s="796" t="s">
        <v>1248</v>
      </c>
      <c r="M1773" s="798" t="s">
        <v>1280</v>
      </c>
      <c r="N1773" s="794">
        <v>0.20999999999999994</v>
      </c>
      <c r="O1773" s="794">
        <v>0.15</v>
      </c>
      <c r="P1773" s="794"/>
      <c r="Q1773" s="795">
        <v>214.19600000000003</v>
      </c>
      <c r="R1773" s="796"/>
      <c r="S1773" s="797"/>
    </row>
    <row r="1774" spans="1:19" s="161" customFormat="1">
      <c r="A1774" s="280"/>
      <c r="B1774" s="781"/>
      <c r="C1774" s="775"/>
      <c r="D1774" s="792"/>
      <c r="E1774" s="793"/>
      <c r="F1774" s="792"/>
      <c r="G1774" s="793"/>
      <c r="H1774" s="792"/>
      <c r="I1774" s="793"/>
      <c r="J1774" s="792"/>
      <c r="K1774" s="793"/>
      <c r="L1774" s="792"/>
      <c r="M1774" s="793"/>
      <c r="N1774" s="794"/>
      <c r="O1774" s="794"/>
      <c r="P1774" s="794"/>
      <c r="Q1774" s="795"/>
      <c r="R1774" s="796" t="s">
        <v>161</v>
      </c>
      <c r="S1774" s="797">
        <v>19028</v>
      </c>
    </row>
    <row r="1775" spans="1:19" s="161" customFormat="1">
      <c r="A1775" s="280"/>
      <c r="B1775" s="781"/>
      <c r="C1775" s="775"/>
      <c r="D1775" s="792"/>
      <c r="E1775" s="799" t="s">
        <v>1367</v>
      </c>
      <c r="F1775" s="800"/>
      <c r="G1775" s="800"/>
      <c r="H1775" s="800"/>
      <c r="I1775" s="800"/>
      <c r="J1775" s="800"/>
      <c r="K1775" s="800"/>
      <c r="L1775" s="800"/>
      <c r="M1775" s="800"/>
      <c r="N1775" s="801">
        <v>0.80599999999999916</v>
      </c>
      <c r="O1775" s="801">
        <v>0.59999999999999987</v>
      </c>
      <c r="P1775" s="801">
        <v>0.32500000000000001</v>
      </c>
      <c r="Q1775" s="802">
        <v>1376.2689999999998</v>
      </c>
      <c r="R1775" s="800"/>
      <c r="S1775" s="803"/>
    </row>
    <row r="1776" spans="1:19" s="161" customFormat="1">
      <c r="A1776" s="280"/>
      <c r="B1776" s="781"/>
      <c r="C1776" s="775"/>
      <c r="D1776" s="792"/>
      <c r="E1776" s="798" t="s">
        <v>1368</v>
      </c>
      <c r="F1776" s="796" t="s">
        <v>1240</v>
      </c>
      <c r="G1776" s="798" t="s">
        <v>153</v>
      </c>
      <c r="H1776" s="796" t="s">
        <v>153</v>
      </c>
      <c r="I1776" s="798" t="s">
        <v>154</v>
      </c>
      <c r="J1776" s="796" t="s">
        <v>155</v>
      </c>
      <c r="K1776" s="798" t="s">
        <v>160</v>
      </c>
      <c r="L1776" s="796" t="s">
        <v>22</v>
      </c>
      <c r="M1776" s="798" t="s">
        <v>1369</v>
      </c>
      <c r="N1776" s="794">
        <v>0</v>
      </c>
      <c r="O1776" s="794">
        <v>0</v>
      </c>
      <c r="P1776" s="794"/>
      <c r="Q1776" s="795">
        <v>0</v>
      </c>
      <c r="R1776" s="796"/>
      <c r="S1776" s="797"/>
    </row>
    <row r="1777" spans="1:19" s="161" customFormat="1">
      <c r="A1777" s="280"/>
      <c r="B1777" s="781"/>
      <c r="C1777" s="775"/>
      <c r="D1777" s="792"/>
      <c r="E1777" s="799" t="s">
        <v>1370</v>
      </c>
      <c r="F1777" s="800"/>
      <c r="G1777" s="800"/>
      <c r="H1777" s="800"/>
      <c r="I1777" s="800"/>
      <c r="J1777" s="800"/>
      <c r="K1777" s="800"/>
      <c r="L1777" s="800"/>
      <c r="M1777" s="800"/>
      <c r="N1777" s="801">
        <v>0</v>
      </c>
      <c r="O1777" s="801">
        <v>0</v>
      </c>
      <c r="P1777" s="801">
        <v>0</v>
      </c>
      <c r="Q1777" s="802">
        <v>0</v>
      </c>
      <c r="R1777" s="800"/>
      <c r="S1777" s="803"/>
    </row>
    <row r="1778" spans="1:19" s="161" customFormat="1">
      <c r="A1778" s="280"/>
      <c r="B1778" s="781"/>
      <c r="C1778" s="775"/>
      <c r="D1778" s="792"/>
      <c r="E1778" s="798" t="s">
        <v>1371</v>
      </c>
      <c r="F1778" s="796" t="s">
        <v>1373</v>
      </c>
      <c r="G1778" s="798" t="s">
        <v>153</v>
      </c>
      <c r="H1778" s="796" t="s">
        <v>153</v>
      </c>
      <c r="I1778" s="798" t="s">
        <v>159</v>
      </c>
      <c r="J1778" s="796" t="s">
        <v>155</v>
      </c>
      <c r="K1778" s="798" t="s">
        <v>156</v>
      </c>
      <c r="L1778" s="796" t="s">
        <v>1318</v>
      </c>
      <c r="M1778" s="798" t="s">
        <v>1372</v>
      </c>
      <c r="N1778" s="794">
        <v>1</v>
      </c>
      <c r="O1778" s="794">
        <v>0.94999999999999973</v>
      </c>
      <c r="P1778" s="794"/>
      <c r="Q1778" s="795">
        <v>0</v>
      </c>
      <c r="R1778" s="796"/>
      <c r="S1778" s="797"/>
    </row>
    <row r="1779" spans="1:19" s="161" customFormat="1">
      <c r="A1779" s="280"/>
      <c r="B1779" s="781"/>
      <c r="C1779" s="775"/>
      <c r="D1779" s="792"/>
      <c r="E1779" s="793"/>
      <c r="F1779" s="792"/>
      <c r="G1779" s="793"/>
      <c r="H1779" s="792"/>
      <c r="I1779" s="793"/>
      <c r="J1779" s="792"/>
      <c r="K1779" s="793"/>
      <c r="L1779" s="792"/>
      <c r="M1779" s="793"/>
      <c r="N1779" s="794"/>
      <c r="O1779" s="794"/>
      <c r="P1779" s="794"/>
      <c r="Q1779" s="795"/>
      <c r="R1779" s="796" t="s">
        <v>161</v>
      </c>
      <c r="S1779" s="797">
        <v>0</v>
      </c>
    </row>
    <row r="1780" spans="1:19" s="161" customFormat="1">
      <c r="A1780" s="280"/>
      <c r="B1780" s="781"/>
      <c r="C1780" s="775"/>
      <c r="D1780" s="792"/>
      <c r="E1780" s="793"/>
      <c r="F1780" s="796" t="s">
        <v>1804</v>
      </c>
      <c r="G1780" s="798" t="s">
        <v>153</v>
      </c>
      <c r="H1780" s="796" t="s">
        <v>153</v>
      </c>
      <c r="I1780" s="798" t="s">
        <v>159</v>
      </c>
      <c r="J1780" s="796" t="s">
        <v>155</v>
      </c>
      <c r="K1780" s="798" t="s">
        <v>156</v>
      </c>
      <c r="L1780" s="796" t="s">
        <v>1318</v>
      </c>
      <c r="M1780" s="798" t="s">
        <v>1372</v>
      </c>
      <c r="N1780" s="794">
        <v>0.5</v>
      </c>
      <c r="O1780" s="794">
        <v>0.4499999999999999</v>
      </c>
      <c r="P1780" s="794"/>
      <c r="Q1780" s="795">
        <v>0</v>
      </c>
      <c r="R1780" s="796"/>
      <c r="S1780" s="797"/>
    </row>
    <row r="1781" spans="1:19" s="161" customFormat="1">
      <c r="A1781" s="280"/>
      <c r="B1781" s="781"/>
      <c r="C1781" s="775"/>
      <c r="D1781" s="792"/>
      <c r="E1781" s="793"/>
      <c r="F1781" s="792"/>
      <c r="G1781" s="793"/>
      <c r="H1781" s="792"/>
      <c r="I1781" s="793"/>
      <c r="J1781" s="792"/>
      <c r="K1781" s="793"/>
      <c r="L1781" s="792"/>
      <c r="M1781" s="793"/>
      <c r="N1781" s="794"/>
      <c r="O1781" s="794"/>
      <c r="P1781" s="794"/>
      <c r="Q1781" s="795"/>
      <c r="R1781" s="796" t="s">
        <v>161</v>
      </c>
      <c r="S1781" s="797">
        <v>0</v>
      </c>
    </row>
    <row r="1782" spans="1:19" s="161" customFormat="1">
      <c r="A1782" s="280"/>
      <c r="B1782" s="781"/>
      <c r="C1782" s="775"/>
      <c r="D1782" s="792"/>
      <c r="E1782" s="793"/>
      <c r="F1782" s="796" t="s">
        <v>1805</v>
      </c>
      <c r="G1782" s="798" t="s">
        <v>153</v>
      </c>
      <c r="H1782" s="796" t="s">
        <v>153</v>
      </c>
      <c r="I1782" s="798" t="s">
        <v>159</v>
      </c>
      <c r="J1782" s="796" t="s">
        <v>155</v>
      </c>
      <c r="K1782" s="798" t="s">
        <v>156</v>
      </c>
      <c r="L1782" s="796" t="s">
        <v>1318</v>
      </c>
      <c r="M1782" s="798" t="s">
        <v>1372</v>
      </c>
      <c r="N1782" s="794">
        <v>0.5</v>
      </c>
      <c r="O1782" s="794">
        <v>0.39999999999999997</v>
      </c>
      <c r="P1782" s="794"/>
      <c r="Q1782" s="795">
        <v>0</v>
      </c>
      <c r="R1782" s="796"/>
      <c r="S1782" s="797"/>
    </row>
    <row r="1783" spans="1:19" s="161" customFormat="1">
      <c r="A1783" s="280"/>
      <c r="B1783" s="781"/>
      <c r="C1783" s="775"/>
      <c r="D1783" s="792"/>
      <c r="E1783" s="793"/>
      <c r="F1783" s="792"/>
      <c r="G1783" s="793"/>
      <c r="H1783" s="792"/>
      <c r="I1783" s="793"/>
      <c r="J1783" s="792"/>
      <c r="K1783" s="793"/>
      <c r="L1783" s="792"/>
      <c r="M1783" s="793"/>
      <c r="N1783" s="794"/>
      <c r="O1783" s="794"/>
      <c r="P1783" s="794"/>
      <c r="Q1783" s="795"/>
      <c r="R1783" s="796" t="s">
        <v>161</v>
      </c>
      <c r="S1783" s="797">
        <v>0</v>
      </c>
    </row>
    <row r="1784" spans="1:19" s="161" customFormat="1">
      <c r="A1784" s="280"/>
      <c r="B1784" s="781"/>
      <c r="C1784" s="775"/>
      <c r="D1784" s="792"/>
      <c r="E1784" s="793"/>
      <c r="F1784" s="796" t="s">
        <v>1806</v>
      </c>
      <c r="G1784" s="798" t="s">
        <v>153</v>
      </c>
      <c r="H1784" s="796" t="s">
        <v>153</v>
      </c>
      <c r="I1784" s="798" t="s">
        <v>159</v>
      </c>
      <c r="J1784" s="796" t="s">
        <v>155</v>
      </c>
      <c r="K1784" s="798" t="s">
        <v>156</v>
      </c>
      <c r="L1784" s="796" t="s">
        <v>1318</v>
      </c>
      <c r="M1784" s="798" t="s">
        <v>1372</v>
      </c>
      <c r="N1784" s="794">
        <v>0.5</v>
      </c>
      <c r="O1784" s="794">
        <v>0.4499999999999999</v>
      </c>
      <c r="P1784" s="794"/>
      <c r="Q1784" s="795">
        <v>0</v>
      </c>
      <c r="R1784" s="796"/>
      <c r="S1784" s="797"/>
    </row>
    <row r="1785" spans="1:19" s="161" customFormat="1">
      <c r="A1785" s="280"/>
      <c r="B1785" s="781"/>
      <c r="C1785" s="775"/>
      <c r="D1785" s="792"/>
      <c r="E1785" s="793"/>
      <c r="F1785" s="792"/>
      <c r="G1785" s="793"/>
      <c r="H1785" s="792"/>
      <c r="I1785" s="793"/>
      <c r="J1785" s="792"/>
      <c r="K1785" s="793"/>
      <c r="L1785" s="792"/>
      <c r="M1785" s="793"/>
      <c r="N1785" s="794"/>
      <c r="O1785" s="794"/>
      <c r="P1785" s="794"/>
      <c r="Q1785" s="795"/>
      <c r="R1785" s="796" t="s">
        <v>161</v>
      </c>
      <c r="S1785" s="797">
        <v>0</v>
      </c>
    </row>
    <row r="1786" spans="1:19" s="161" customFormat="1">
      <c r="A1786" s="280"/>
      <c r="B1786" s="781"/>
      <c r="C1786" s="775"/>
      <c r="D1786" s="792"/>
      <c r="E1786" s="799" t="s">
        <v>1374</v>
      </c>
      <c r="F1786" s="800"/>
      <c r="G1786" s="800"/>
      <c r="H1786" s="800"/>
      <c r="I1786" s="800"/>
      <c r="J1786" s="800"/>
      <c r="K1786" s="800"/>
      <c r="L1786" s="800"/>
      <c r="M1786" s="800"/>
      <c r="N1786" s="801">
        <v>2.5</v>
      </c>
      <c r="O1786" s="801">
        <v>2.2500000000000027</v>
      </c>
      <c r="P1786" s="801">
        <v>0</v>
      </c>
      <c r="Q1786" s="802">
        <v>0</v>
      </c>
      <c r="R1786" s="800"/>
      <c r="S1786" s="803"/>
    </row>
    <row r="1787" spans="1:19" s="161" customFormat="1">
      <c r="A1787" s="280"/>
      <c r="B1787" s="781"/>
      <c r="C1787" s="775"/>
      <c r="D1787" s="792"/>
      <c r="E1787" s="798" t="s">
        <v>2183</v>
      </c>
      <c r="F1787" s="796" t="s">
        <v>1798</v>
      </c>
      <c r="G1787" s="798" t="s">
        <v>153</v>
      </c>
      <c r="H1787" s="796" t="s">
        <v>153</v>
      </c>
      <c r="I1787" s="798" t="s">
        <v>154</v>
      </c>
      <c r="J1787" s="796" t="s">
        <v>155</v>
      </c>
      <c r="K1787" s="798" t="s">
        <v>156</v>
      </c>
      <c r="L1787" s="796" t="s">
        <v>1275</v>
      </c>
      <c r="M1787" s="798" t="s">
        <v>1334</v>
      </c>
      <c r="N1787" s="794">
        <v>0.43</v>
      </c>
      <c r="O1787" s="794">
        <v>0.3</v>
      </c>
      <c r="P1787" s="794"/>
      <c r="Q1787" s="795">
        <v>517.83699999999999</v>
      </c>
      <c r="R1787" s="796"/>
      <c r="S1787" s="797"/>
    </row>
    <row r="1788" spans="1:19" s="161" customFormat="1">
      <c r="A1788" s="280"/>
      <c r="B1788" s="781"/>
      <c r="C1788" s="775"/>
      <c r="D1788" s="792"/>
      <c r="E1788" s="793"/>
      <c r="F1788" s="792"/>
      <c r="G1788" s="793"/>
      <c r="H1788" s="792"/>
      <c r="I1788" s="793"/>
      <c r="J1788" s="792"/>
      <c r="K1788" s="793"/>
      <c r="L1788" s="792"/>
      <c r="M1788" s="793"/>
      <c r="N1788" s="794"/>
      <c r="O1788" s="794"/>
      <c r="P1788" s="794"/>
      <c r="Q1788" s="795"/>
      <c r="R1788" s="796" t="s">
        <v>161</v>
      </c>
      <c r="S1788" s="797">
        <v>59916</v>
      </c>
    </row>
    <row r="1789" spans="1:19" s="161" customFormat="1">
      <c r="A1789" s="280"/>
      <c r="B1789" s="781"/>
      <c r="C1789" s="775"/>
      <c r="D1789" s="792"/>
      <c r="E1789" s="793"/>
      <c r="F1789" s="796" t="s">
        <v>2184</v>
      </c>
      <c r="G1789" s="798" t="s">
        <v>153</v>
      </c>
      <c r="H1789" s="796" t="s">
        <v>153</v>
      </c>
      <c r="I1789" s="798" t="s">
        <v>154</v>
      </c>
      <c r="J1789" s="796" t="s">
        <v>155</v>
      </c>
      <c r="K1789" s="798" t="s">
        <v>156</v>
      </c>
      <c r="L1789" s="796" t="s">
        <v>1275</v>
      </c>
      <c r="M1789" s="798" t="s">
        <v>1334</v>
      </c>
      <c r="N1789" s="794">
        <v>0.16</v>
      </c>
      <c r="O1789" s="794">
        <v>0.13</v>
      </c>
      <c r="P1789" s="794"/>
      <c r="Q1789" s="795">
        <v>8.7769999999999992</v>
      </c>
      <c r="R1789" s="796"/>
      <c r="S1789" s="797"/>
    </row>
    <row r="1790" spans="1:19" s="161" customFormat="1">
      <c r="A1790" s="280"/>
      <c r="B1790" s="781"/>
      <c r="C1790" s="775"/>
      <c r="D1790" s="792"/>
      <c r="E1790" s="793"/>
      <c r="F1790" s="792"/>
      <c r="G1790" s="793"/>
      <c r="H1790" s="792"/>
      <c r="I1790" s="793"/>
      <c r="J1790" s="792"/>
      <c r="K1790" s="793"/>
      <c r="L1790" s="792"/>
      <c r="M1790" s="793"/>
      <c r="N1790" s="794"/>
      <c r="O1790" s="794"/>
      <c r="P1790" s="794"/>
      <c r="Q1790" s="795"/>
      <c r="R1790" s="796" t="s">
        <v>161</v>
      </c>
      <c r="S1790" s="797">
        <v>966</v>
      </c>
    </row>
    <row r="1791" spans="1:19" s="161" customFormat="1">
      <c r="A1791" s="280"/>
      <c r="B1791" s="781"/>
      <c r="C1791" s="775"/>
      <c r="D1791" s="792"/>
      <c r="E1791" s="799" t="s">
        <v>2185</v>
      </c>
      <c r="F1791" s="800"/>
      <c r="G1791" s="800"/>
      <c r="H1791" s="800"/>
      <c r="I1791" s="800"/>
      <c r="J1791" s="800"/>
      <c r="K1791" s="800"/>
      <c r="L1791" s="800"/>
      <c r="M1791" s="800"/>
      <c r="N1791" s="801">
        <v>0.59</v>
      </c>
      <c r="O1791" s="801">
        <v>0.43</v>
      </c>
      <c r="P1791" s="801">
        <v>0</v>
      </c>
      <c r="Q1791" s="802">
        <v>526.61400000000003</v>
      </c>
      <c r="R1791" s="800"/>
      <c r="S1791" s="803"/>
    </row>
    <row r="1792" spans="1:19" s="161" customFormat="1">
      <c r="A1792" s="280"/>
      <c r="B1792" s="781"/>
      <c r="C1792" s="775"/>
      <c r="D1792" s="792"/>
      <c r="E1792" s="798" t="s">
        <v>2186</v>
      </c>
      <c r="F1792" s="796" t="s">
        <v>1796</v>
      </c>
      <c r="G1792" s="798" t="s">
        <v>153</v>
      </c>
      <c r="H1792" s="796" t="s">
        <v>153</v>
      </c>
      <c r="I1792" s="798" t="s">
        <v>154</v>
      </c>
      <c r="J1792" s="796" t="s">
        <v>155</v>
      </c>
      <c r="K1792" s="798" t="s">
        <v>156</v>
      </c>
      <c r="L1792" s="796" t="s">
        <v>1275</v>
      </c>
      <c r="M1792" s="798" t="s">
        <v>2187</v>
      </c>
      <c r="N1792" s="794">
        <v>0.22000000000000006</v>
      </c>
      <c r="O1792" s="794">
        <v>0.19999999999999998</v>
      </c>
      <c r="P1792" s="794"/>
      <c r="Q1792" s="795">
        <v>86.004000000000005</v>
      </c>
      <c r="R1792" s="796"/>
      <c r="S1792" s="797"/>
    </row>
    <row r="1793" spans="1:254" s="161" customFormat="1">
      <c r="A1793" s="280"/>
      <c r="B1793" s="781"/>
      <c r="C1793" s="775"/>
      <c r="D1793" s="792"/>
      <c r="E1793" s="793"/>
      <c r="F1793" s="792"/>
      <c r="G1793" s="793"/>
      <c r="H1793" s="792"/>
      <c r="I1793" s="793"/>
      <c r="J1793" s="792"/>
      <c r="K1793" s="793"/>
      <c r="L1793" s="792"/>
      <c r="M1793" s="793"/>
      <c r="N1793" s="794"/>
      <c r="O1793" s="794"/>
      <c r="P1793" s="794"/>
      <c r="Q1793" s="795"/>
      <c r="R1793" s="796" t="s">
        <v>161</v>
      </c>
      <c r="S1793" s="797">
        <v>7254</v>
      </c>
    </row>
    <row r="1794" spans="1:254" s="161" customFormat="1">
      <c r="A1794" s="280"/>
      <c r="B1794" s="781"/>
      <c r="C1794" s="775"/>
      <c r="D1794" s="792"/>
      <c r="E1794" s="793"/>
      <c r="F1794" s="796" t="s">
        <v>1251</v>
      </c>
      <c r="G1794" s="798" t="s">
        <v>153</v>
      </c>
      <c r="H1794" s="796" t="s">
        <v>153</v>
      </c>
      <c r="I1794" s="798" t="s">
        <v>154</v>
      </c>
      <c r="J1794" s="796" t="s">
        <v>155</v>
      </c>
      <c r="K1794" s="798" t="s">
        <v>156</v>
      </c>
      <c r="L1794" s="796" t="s">
        <v>1275</v>
      </c>
      <c r="M1794" s="798" t="s">
        <v>2187</v>
      </c>
      <c r="N1794" s="794">
        <v>0.47999999999999993</v>
      </c>
      <c r="O1794" s="794">
        <v>0.38000000000000006</v>
      </c>
      <c r="P1794" s="794"/>
      <c r="Q1794" s="795">
        <v>776.28899999999999</v>
      </c>
      <c r="R1794" s="796"/>
      <c r="S1794" s="797"/>
    </row>
    <row r="1795" spans="1:254" s="161" customFormat="1">
      <c r="A1795" s="280"/>
      <c r="B1795" s="781"/>
      <c r="C1795" s="775"/>
      <c r="D1795" s="792"/>
      <c r="E1795" s="793"/>
      <c r="F1795" s="792"/>
      <c r="G1795" s="793"/>
      <c r="H1795" s="792"/>
      <c r="I1795" s="793"/>
      <c r="J1795" s="792"/>
      <c r="K1795" s="793"/>
      <c r="L1795" s="792"/>
      <c r="M1795" s="793"/>
      <c r="N1795" s="794"/>
      <c r="O1795" s="794"/>
      <c r="P1795" s="794"/>
      <c r="Q1795" s="795"/>
      <c r="R1795" s="796" t="s">
        <v>161</v>
      </c>
      <c r="S1795" s="797">
        <v>62798</v>
      </c>
    </row>
    <row r="1796" spans="1:254" s="161" customFormat="1">
      <c r="A1796" s="280"/>
      <c r="B1796" s="781"/>
      <c r="C1796" s="775"/>
      <c r="D1796" s="792"/>
      <c r="E1796" s="799" t="s">
        <v>2188</v>
      </c>
      <c r="F1796" s="800"/>
      <c r="G1796" s="800"/>
      <c r="H1796" s="800"/>
      <c r="I1796" s="800"/>
      <c r="J1796" s="800"/>
      <c r="K1796" s="800"/>
      <c r="L1796" s="800"/>
      <c r="M1796" s="800"/>
      <c r="N1796" s="801">
        <v>0.70000000000000007</v>
      </c>
      <c r="O1796" s="801">
        <v>0.57999999999999996</v>
      </c>
      <c r="P1796" s="801">
        <v>0</v>
      </c>
      <c r="Q1796" s="802">
        <v>862.29300000000001</v>
      </c>
      <c r="R1796" s="800"/>
      <c r="S1796" s="803"/>
    </row>
    <row r="1797" spans="1:254" s="161" customFormat="1">
      <c r="A1797" s="280"/>
      <c r="B1797" s="781"/>
      <c r="C1797" s="775"/>
      <c r="D1797" s="792"/>
      <c r="E1797" s="798" t="s">
        <v>2189</v>
      </c>
      <c r="F1797" s="796" t="s">
        <v>1286</v>
      </c>
      <c r="G1797" s="798" t="s">
        <v>153</v>
      </c>
      <c r="H1797" s="796" t="s">
        <v>153</v>
      </c>
      <c r="I1797" s="798" t="s">
        <v>154</v>
      </c>
      <c r="J1797" s="796" t="s">
        <v>155</v>
      </c>
      <c r="K1797" s="798" t="s">
        <v>156</v>
      </c>
      <c r="L1797" s="796" t="s">
        <v>1275</v>
      </c>
      <c r="M1797" s="798" t="s">
        <v>1338</v>
      </c>
      <c r="N1797" s="794">
        <v>0.13</v>
      </c>
      <c r="O1797" s="794">
        <v>9.9999999999999992E-2</v>
      </c>
      <c r="P1797" s="794"/>
      <c r="Q1797" s="795">
        <v>51.162000000000006</v>
      </c>
      <c r="R1797" s="796"/>
      <c r="S1797" s="797"/>
    </row>
    <row r="1798" spans="1:254" s="161" customFormat="1">
      <c r="A1798" s="280"/>
      <c r="B1798" s="781"/>
      <c r="C1798" s="775"/>
      <c r="D1798" s="792"/>
      <c r="E1798" s="793"/>
      <c r="F1798" s="792"/>
      <c r="G1798" s="793"/>
      <c r="H1798" s="792"/>
      <c r="I1798" s="793"/>
      <c r="J1798" s="792"/>
      <c r="K1798" s="793"/>
      <c r="L1798" s="792"/>
      <c r="M1798" s="793"/>
      <c r="N1798" s="794"/>
      <c r="O1798" s="794"/>
      <c r="P1798" s="794"/>
      <c r="Q1798" s="795"/>
      <c r="R1798" s="796" t="s">
        <v>161</v>
      </c>
      <c r="S1798" s="797">
        <v>4503</v>
      </c>
    </row>
    <row r="1799" spans="1:254" s="161" customFormat="1">
      <c r="A1799" s="280"/>
      <c r="B1799" s="781"/>
      <c r="C1799" s="775"/>
      <c r="D1799" s="792"/>
      <c r="E1799" s="793"/>
      <c r="F1799" s="796" t="s">
        <v>1250</v>
      </c>
      <c r="G1799" s="798" t="s">
        <v>153</v>
      </c>
      <c r="H1799" s="796" t="s">
        <v>153</v>
      </c>
      <c r="I1799" s="798" t="s">
        <v>154</v>
      </c>
      <c r="J1799" s="796" t="s">
        <v>155</v>
      </c>
      <c r="K1799" s="798" t="s">
        <v>156</v>
      </c>
      <c r="L1799" s="796" t="s">
        <v>1275</v>
      </c>
      <c r="M1799" s="798" t="s">
        <v>1338</v>
      </c>
      <c r="N1799" s="794">
        <v>0.27299999999999996</v>
      </c>
      <c r="O1799" s="794">
        <v>0.19999999999999998</v>
      </c>
      <c r="P1799" s="794"/>
      <c r="Q1799" s="795">
        <v>167.179</v>
      </c>
      <c r="R1799" s="796"/>
      <c r="S1799" s="797"/>
    </row>
    <row r="1800" spans="1:254" s="161" customFormat="1">
      <c r="A1800" s="280"/>
      <c r="B1800" s="781"/>
      <c r="C1800" s="775"/>
      <c r="D1800" s="792"/>
      <c r="E1800" s="793"/>
      <c r="F1800" s="792"/>
      <c r="G1800" s="793"/>
      <c r="H1800" s="792"/>
      <c r="I1800" s="793"/>
      <c r="J1800" s="792"/>
      <c r="K1800" s="793"/>
      <c r="L1800" s="792"/>
      <c r="M1800" s="793"/>
      <c r="N1800" s="794"/>
      <c r="O1800" s="794"/>
      <c r="P1800" s="794"/>
      <c r="Q1800" s="795"/>
      <c r="R1800" s="796" t="s">
        <v>161</v>
      </c>
      <c r="S1800" s="797">
        <v>14690</v>
      </c>
    </row>
    <row r="1801" spans="1:254" s="161" customFormat="1">
      <c r="A1801" s="280"/>
      <c r="B1801" s="781"/>
      <c r="C1801" s="775"/>
      <c r="D1801" s="792"/>
      <c r="E1801" s="799" t="s">
        <v>2190</v>
      </c>
      <c r="F1801" s="800"/>
      <c r="G1801" s="800"/>
      <c r="H1801" s="800"/>
      <c r="I1801" s="800"/>
      <c r="J1801" s="800"/>
      <c r="K1801" s="800"/>
      <c r="L1801" s="800"/>
      <c r="M1801" s="800"/>
      <c r="N1801" s="801">
        <v>0.40299999999999991</v>
      </c>
      <c r="O1801" s="801">
        <v>0.3</v>
      </c>
      <c r="P1801" s="801">
        <v>0</v>
      </c>
      <c r="Q1801" s="802">
        <v>218.34100000000004</v>
      </c>
      <c r="R1801" s="800"/>
      <c r="S1801" s="803"/>
    </row>
    <row r="1802" spans="1:254" s="161" customFormat="1">
      <c r="A1802" s="280"/>
      <c r="B1802" s="781"/>
      <c r="C1802" s="785"/>
      <c r="D1802" s="796" t="s">
        <v>176</v>
      </c>
      <c r="E1802" s="792"/>
      <c r="F1802" s="792"/>
      <c r="G1802" s="792"/>
      <c r="H1802" s="792"/>
      <c r="I1802" s="792"/>
      <c r="J1802" s="792"/>
      <c r="K1802" s="792"/>
      <c r="L1802" s="792"/>
      <c r="M1802" s="792"/>
      <c r="N1802" s="794">
        <v>99.371000000000549</v>
      </c>
      <c r="O1802" s="794">
        <v>73.126999999999882</v>
      </c>
      <c r="P1802" s="794"/>
      <c r="Q1802" s="795">
        <v>64623.395000000011</v>
      </c>
      <c r="R1802" s="792"/>
      <c r="S1802" s="797"/>
    </row>
    <row r="1803" spans="1:254" s="161" customFormat="1">
      <c r="A1803" s="280"/>
      <c r="B1803" s="781"/>
      <c r="C1803" s="786" t="s">
        <v>190</v>
      </c>
      <c r="D1803" s="800"/>
      <c r="E1803" s="800"/>
      <c r="F1803" s="800"/>
      <c r="G1803" s="800"/>
      <c r="H1803" s="800"/>
      <c r="I1803" s="800"/>
      <c r="J1803" s="800"/>
      <c r="K1803" s="800"/>
      <c r="L1803" s="800"/>
      <c r="M1803" s="800"/>
      <c r="N1803" s="801">
        <v>99.371000000000549</v>
      </c>
      <c r="O1803" s="801">
        <v>73.126999999999882</v>
      </c>
      <c r="P1803" s="801"/>
      <c r="Q1803" s="802">
        <v>64623.395000000011</v>
      </c>
      <c r="R1803" s="800"/>
      <c r="S1803" s="803"/>
    </row>
    <row r="1804" spans="1:254" s="161" customFormat="1">
      <c r="A1804" s="280"/>
      <c r="B1804" s="781"/>
      <c r="C1804" s="776" t="s">
        <v>691</v>
      </c>
      <c r="D1804" s="796" t="s">
        <v>150</v>
      </c>
      <c r="E1804" s="798" t="s">
        <v>1375</v>
      </c>
      <c r="F1804" s="796"/>
      <c r="G1804" s="798" t="s">
        <v>153</v>
      </c>
      <c r="H1804" s="796" t="s">
        <v>153</v>
      </c>
      <c r="I1804" s="798" t="s">
        <v>154</v>
      </c>
      <c r="J1804" s="796" t="s">
        <v>155</v>
      </c>
      <c r="K1804" s="798" t="s">
        <v>156</v>
      </c>
      <c r="L1804" s="796" t="s">
        <v>22</v>
      </c>
      <c r="M1804" s="798" t="s">
        <v>1263</v>
      </c>
      <c r="N1804" s="794">
        <v>0.89500000000000002</v>
      </c>
      <c r="O1804" s="794">
        <v>0.80600000000000016</v>
      </c>
      <c r="P1804" s="794"/>
      <c r="Q1804" s="795">
        <v>31.595999999999997</v>
      </c>
      <c r="R1804" s="796"/>
      <c r="S1804" s="797"/>
    </row>
    <row r="1805" spans="1:254" s="161" customFormat="1" ht="14.25">
      <c r="A1805" s="281"/>
      <c r="B1805" s="781"/>
      <c r="C1805" s="775"/>
      <c r="D1805" s="792"/>
      <c r="E1805" s="793"/>
      <c r="F1805" s="792"/>
      <c r="G1805" s="793"/>
      <c r="H1805" s="792"/>
      <c r="I1805" s="793"/>
      <c r="J1805" s="792"/>
      <c r="K1805" s="793"/>
      <c r="L1805" s="792"/>
      <c r="M1805" s="793"/>
      <c r="N1805" s="794"/>
      <c r="O1805" s="794"/>
      <c r="P1805" s="794"/>
      <c r="Q1805" s="795"/>
      <c r="R1805" s="796" t="s">
        <v>161</v>
      </c>
      <c r="S1805" s="797">
        <v>5374</v>
      </c>
      <c r="T1805" s="234"/>
      <c r="U1805" s="234"/>
      <c r="V1805" s="234"/>
      <c r="W1805" s="234"/>
      <c r="X1805" s="234"/>
      <c r="Y1805" s="234"/>
      <c r="Z1805" s="234"/>
      <c r="AA1805" s="234"/>
      <c r="AB1805" s="234"/>
      <c r="AC1805" s="234"/>
      <c r="AD1805" s="234"/>
      <c r="AE1805" s="234"/>
      <c r="AF1805" s="234"/>
      <c r="AG1805" s="234"/>
      <c r="AH1805" s="234"/>
      <c r="AI1805" s="234"/>
      <c r="AJ1805" s="234"/>
      <c r="AK1805" s="234"/>
      <c r="AL1805" s="234"/>
      <c r="AM1805" s="234"/>
      <c r="AN1805" s="234"/>
      <c r="AO1805" s="234"/>
      <c r="AP1805" s="234"/>
      <c r="AQ1805" s="234"/>
      <c r="AR1805" s="234"/>
      <c r="AS1805" s="234"/>
      <c r="AT1805" s="234"/>
      <c r="AU1805" s="234"/>
      <c r="AV1805" s="234"/>
      <c r="AW1805" s="234"/>
      <c r="AX1805" s="234"/>
      <c r="AY1805" s="234"/>
      <c r="AZ1805" s="234"/>
      <c r="BA1805" s="234"/>
      <c r="BB1805" s="234"/>
      <c r="BC1805" s="234"/>
      <c r="BD1805" s="234"/>
      <c r="BE1805" s="234"/>
      <c r="BF1805" s="234"/>
      <c r="BG1805" s="234"/>
      <c r="BH1805" s="234"/>
      <c r="BI1805" s="234"/>
      <c r="BJ1805" s="234"/>
      <c r="BK1805" s="234"/>
      <c r="BL1805" s="234"/>
      <c r="BM1805" s="234"/>
      <c r="BN1805" s="234"/>
      <c r="BO1805" s="234"/>
      <c r="BP1805" s="234"/>
      <c r="BQ1805" s="234"/>
      <c r="BR1805" s="234"/>
      <c r="BS1805" s="234"/>
      <c r="BT1805" s="234"/>
      <c r="BU1805" s="234"/>
      <c r="BV1805" s="234"/>
      <c r="BW1805" s="234"/>
      <c r="BX1805" s="234"/>
      <c r="BY1805" s="234"/>
      <c r="BZ1805" s="234"/>
      <c r="CA1805" s="234"/>
      <c r="CB1805" s="234"/>
      <c r="CC1805" s="234"/>
      <c r="CD1805" s="234"/>
      <c r="CE1805" s="234"/>
      <c r="CF1805" s="234"/>
      <c r="CG1805" s="234"/>
      <c r="CH1805" s="234"/>
      <c r="CI1805" s="234"/>
      <c r="CJ1805" s="234"/>
      <c r="CK1805" s="234"/>
      <c r="CL1805" s="234"/>
      <c r="CM1805" s="234"/>
      <c r="CN1805" s="234"/>
      <c r="CO1805" s="234"/>
      <c r="CP1805" s="234"/>
      <c r="CQ1805" s="234"/>
      <c r="CR1805" s="234"/>
      <c r="CS1805" s="234"/>
      <c r="CT1805" s="234"/>
      <c r="CU1805" s="234"/>
      <c r="CV1805" s="234"/>
      <c r="CW1805" s="234"/>
      <c r="CX1805" s="234"/>
      <c r="CY1805" s="234"/>
      <c r="CZ1805" s="234"/>
      <c r="DA1805" s="234"/>
      <c r="DB1805" s="234"/>
      <c r="DC1805" s="234"/>
      <c r="DD1805" s="234"/>
      <c r="DE1805" s="234"/>
      <c r="DF1805" s="234"/>
      <c r="DG1805" s="234"/>
      <c r="DH1805" s="234"/>
      <c r="DI1805" s="234"/>
      <c r="DJ1805" s="234"/>
      <c r="DK1805" s="234"/>
      <c r="DL1805" s="234"/>
      <c r="DM1805" s="234"/>
      <c r="DN1805" s="234"/>
      <c r="DO1805" s="234"/>
      <c r="DP1805" s="234"/>
      <c r="DQ1805" s="234"/>
      <c r="DR1805" s="234"/>
      <c r="DS1805" s="234"/>
      <c r="DT1805" s="234"/>
      <c r="DU1805" s="234"/>
      <c r="DV1805" s="234"/>
      <c r="DW1805" s="234"/>
      <c r="DX1805" s="234"/>
      <c r="DY1805" s="234"/>
      <c r="DZ1805" s="234"/>
      <c r="EA1805" s="234"/>
      <c r="EB1805" s="234"/>
      <c r="EC1805" s="234"/>
      <c r="ED1805" s="234"/>
      <c r="EE1805" s="234"/>
      <c r="EF1805" s="234"/>
      <c r="EG1805" s="234"/>
      <c r="EH1805" s="234"/>
      <c r="EI1805" s="234"/>
      <c r="EJ1805" s="234"/>
      <c r="EK1805" s="234"/>
      <c r="EL1805" s="234"/>
      <c r="EM1805" s="234"/>
      <c r="EN1805" s="234"/>
      <c r="EO1805" s="234"/>
      <c r="EP1805" s="234"/>
      <c r="EQ1805" s="234"/>
      <c r="ER1805" s="234"/>
      <c r="ES1805" s="234"/>
      <c r="ET1805" s="234"/>
      <c r="EU1805" s="234"/>
      <c r="EV1805" s="234"/>
      <c r="EW1805" s="234"/>
      <c r="EX1805" s="234"/>
      <c r="EY1805" s="234"/>
      <c r="EZ1805" s="234"/>
      <c r="FA1805" s="234"/>
      <c r="FB1805" s="234"/>
      <c r="FC1805" s="234"/>
      <c r="FD1805" s="234"/>
      <c r="FE1805" s="234"/>
      <c r="FF1805" s="234"/>
      <c r="FG1805" s="234"/>
      <c r="FH1805" s="234"/>
      <c r="FI1805" s="234"/>
      <c r="FJ1805" s="234"/>
      <c r="FK1805" s="234"/>
      <c r="FL1805" s="234"/>
      <c r="FM1805" s="234"/>
      <c r="FN1805" s="234"/>
      <c r="FO1805" s="234"/>
      <c r="FP1805" s="234"/>
      <c r="FQ1805" s="234"/>
      <c r="FR1805" s="234"/>
      <c r="FS1805" s="234"/>
      <c r="FT1805" s="234"/>
      <c r="FU1805" s="234"/>
      <c r="FV1805" s="234"/>
      <c r="FW1805" s="234"/>
      <c r="FX1805" s="234"/>
      <c r="FY1805" s="234"/>
      <c r="FZ1805" s="234"/>
      <c r="GA1805" s="234"/>
      <c r="GB1805" s="234"/>
      <c r="GC1805" s="234"/>
      <c r="GD1805" s="234"/>
      <c r="GE1805" s="234"/>
      <c r="GF1805" s="234"/>
      <c r="GG1805" s="234"/>
      <c r="GH1805" s="234"/>
      <c r="GI1805" s="234"/>
      <c r="GJ1805" s="234"/>
      <c r="GK1805" s="234"/>
      <c r="GL1805" s="234"/>
      <c r="GM1805" s="234"/>
      <c r="GN1805" s="234"/>
      <c r="GO1805" s="234"/>
      <c r="GP1805" s="234"/>
      <c r="GQ1805" s="234"/>
      <c r="GR1805" s="234"/>
      <c r="GS1805" s="234"/>
      <c r="GT1805" s="234"/>
      <c r="GU1805" s="234"/>
      <c r="GV1805" s="234"/>
      <c r="GW1805" s="234"/>
      <c r="GX1805" s="234"/>
      <c r="GY1805" s="234"/>
      <c r="GZ1805" s="234"/>
      <c r="HA1805" s="234"/>
      <c r="HB1805" s="234"/>
      <c r="HC1805" s="234"/>
      <c r="HD1805" s="234"/>
      <c r="HE1805" s="234"/>
      <c r="HF1805" s="234"/>
      <c r="HG1805" s="234"/>
      <c r="HH1805" s="234"/>
      <c r="HI1805" s="234"/>
      <c r="HJ1805" s="234"/>
      <c r="HK1805" s="234"/>
      <c r="HL1805" s="234"/>
      <c r="HM1805" s="234"/>
      <c r="HN1805" s="234"/>
      <c r="HO1805" s="234"/>
      <c r="HP1805" s="234"/>
      <c r="HQ1805" s="234"/>
      <c r="HR1805" s="234"/>
      <c r="HS1805" s="234"/>
      <c r="HT1805" s="234"/>
      <c r="HU1805" s="234"/>
      <c r="HV1805" s="234"/>
      <c r="HW1805" s="234"/>
      <c r="HX1805" s="234"/>
      <c r="HY1805" s="234"/>
      <c r="HZ1805" s="234"/>
      <c r="IA1805" s="234"/>
      <c r="IB1805" s="234"/>
      <c r="IC1805" s="234"/>
      <c r="ID1805" s="234"/>
      <c r="IE1805" s="234"/>
      <c r="IF1805" s="234"/>
      <c r="IG1805" s="234"/>
      <c r="IH1805" s="234"/>
      <c r="II1805" s="234"/>
      <c r="IJ1805" s="234"/>
      <c r="IK1805" s="234"/>
      <c r="IL1805" s="234"/>
      <c r="IM1805" s="234"/>
      <c r="IN1805" s="234"/>
      <c r="IO1805" s="234"/>
      <c r="IP1805" s="234"/>
      <c r="IQ1805" s="234"/>
      <c r="IR1805" s="234"/>
      <c r="IS1805" s="234"/>
      <c r="IT1805" s="234"/>
    </row>
    <row r="1806" spans="1:254" s="161" customFormat="1">
      <c r="A1806" s="280"/>
      <c r="B1806" s="781"/>
      <c r="C1806" s="775"/>
      <c r="D1806" s="792"/>
      <c r="E1806" s="799" t="s">
        <v>1376</v>
      </c>
      <c r="F1806" s="800"/>
      <c r="G1806" s="800"/>
      <c r="H1806" s="800"/>
      <c r="I1806" s="800"/>
      <c r="J1806" s="800"/>
      <c r="K1806" s="800"/>
      <c r="L1806" s="800"/>
      <c r="M1806" s="800"/>
      <c r="N1806" s="801">
        <v>0.89500000000000002</v>
      </c>
      <c r="O1806" s="801">
        <v>0.80600000000000016</v>
      </c>
      <c r="P1806" s="801">
        <v>3.1E-2</v>
      </c>
      <c r="Q1806" s="802">
        <v>31.595999999999997</v>
      </c>
      <c r="R1806" s="800"/>
      <c r="S1806" s="803"/>
    </row>
    <row r="1807" spans="1:254" s="161" customFormat="1">
      <c r="A1807" s="280"/>
      <c r="B1807" s="781"/>
      <c r="C1807" s="775"/>
      <c r="D1807" s="792"/>
      <c r="E1807" s="798" t="s">
        <v>1377</v>
      </c>
      <c r="F1807" s="796"/>
      <c r="G1807" s="798" t="s">
        <v>153</v>
      </c>
      <c r="H1807" s="796" t="s">
        <v>153</v>
      </c>
      <c r="I1807" s="798" t="s">
        <v>154</v>
      </c>
      <c r="J1807" s="796" t="s">
        <v>155</v>
      </c>
      <c r="K1807" s="798" t="s">
        <v>156</v>
      </c>
      <c r="L1807" s="796" t="s">
        <v>22</v>
      </c>
      <c r="M1807" s="798" t="s">
        <v>1263</v>
      </c>
      <c r="N1807" s="794">
        <v>0.33999999999999991</v>
      </c>
      <c r="O1807" s="794">
        <v>0.30600000000000005</v>
      </c>
      <c r="P1807" s="794"/>
      <c r="Q1807" s="795">
        <v>41.842000000000006</v>
      </c>
      <c r="R1807" s="796"/>
      <c r="S1807" s="797"/>
    </row>
    <row r="1808" spans="1:254" s="161" customFormat="1">
      <c r="A1808" s="280"/>
      <c r="B1808" s="781"/>
      <c r="C1808" s="775"/>
      <c r="D1808" s="792"/>
      <c r="E1808" s="793"/>
      <c r="F1808" s="792"/>
      <c r="G1808" s="793"/>
      <c r="H1808" s="792"/>
      <c r="I1808" s="793"/>
      <c r="J1808" s="792"/>
      <c r="K1808" s="793"/>
      <c r="L1808" s="792"/>
      <c r="M1808" s="793"/>
      <c r="N1808" s="794"/>
      <c r="O1808" s="794"/>
      <c r="P1808" s="794"/>
      <c r="Q1808" s="795"/>
      <c r="R1808" s="796" t="s">
        <v>161</v>
      </c>
      <c r="S1808" s="797">
        <v>5920</v>
      </c>
    </row>
    <row r="1809" spans="1:254" s="161" customFormat="1">
      <c r="A1809" s="280"/>
      <c r="B1809" s="781"/>
      <c r="C1809" s="775"/>
      <c r="D1809" s="792"/>
      <c r="E1809" s="799" t="s">
        <v>1378</v>
      </c>
      <c r="F1809" s="800"/>
      <c r="G1809" s="800"/>
      <c r="H1809" s="800"/>
      <c r="I1809" s="800"/>
      <c r="J1809" s="800"/>
      <c r="K1809" s="800"/>
      <c r="L1809" s="800"/>
      <c r="M1809" s="800"/>
      <c r="N1809" s="801">
        <v>0.33999999999999991</v>
      </c>
      <c r="O1809" s="801">
        <v>0.30600000000000005</v>
      </c>
      <c r="P1809" s="801">
        <v>3.3000000000000002E-2</v>
      </c>
      <c r="Q1809" s="802">
        <v>41.842000000000006</v>
      </c>
      <c r="R1809" s="800"/>
      <c r="S1809" s="803"/>
    </row>
    <row r="1810" spans="1:254" s="161" customFormat="1">
      <c r="A1810" s="280"/>
      <c r="B1810" s="781"/>
      <c r="C1810" s="775"/>
      <c r="D1810" s="792"/>
      <c r="E1810" s="798" t="s">
        <v>1379</v>
      </c>
      <c r="F1810" s="796"/>
      <c r="G1810" s="798" t="s">
        <v>153</v>
      </c>
      <c r="H1810" s="796" t="s">
        <v>153</v>
      </c>
      <c r="I1810" s="798" t="s">
        <v>154</v>
      </c>
      <c r="J1810" s="796" t="s">
        <v>155</v>
      </c>
      <c r="K1810" s="798" t="s">
        <v>156</v>
      </c>
      <c r="L1810" s="796" t="s">
        <v>22</v>
      </c>
      <c r="M1810" s="798" t="s">
        <v>1263</v>
      </c>
      <c r="N1810" s="794">
        <v>0.13</v>
      </c>
      <c r="O1810" s="794">
        <v>0.11699999999999998</v>
      </c>
      <c r="P1810" s="794"/>
      <c r="Q1810" s="795">
        <v>7.3840000000000003</v>
      </c>
      <c r="R1810" s="796"/>
      <c r="S1810" s="797"/>
    </row>
    <row r="1811" spans="1:254" s="161" customFormat="1">
      <c r="A1811" s="280"/>
      <c r="B1811" s="781"/>
      <c r="C1811" s="775"/>
      <c r="D1811" s="792"/>
      <c r="E1811" s="793"/>
      <c r="F1811" s="792"/>
      <c r="G1811" s="793"/>
      <c r="H1811" s="792"/>
      <c r="I1811" s="793"/>
      <c r="J1811" s="792"/>
      <c r="K1811" s="793"/>
      <c r="L1811" s="792"/>
      <c r="M1811" s="793"/>
      <c r="N1811" s="794"/>
      <c r="O1811" s="794"/>
      <c r="P1811" s="794"/>
      <c r="Q1811" s="795"/>
      <c r="R1811" s="796" t="s">
        <v>161</v>
      </c>
      <c r="S1811" s="797">
        <v>1723</v>
      </c>
    </row>
    <row r="1812" spans="1:254" s="161" customFormat="1">
      <c r="A1812" s="280"/>
      <c r="B1812" s="781"/>
      <c r="C1812" s="775"/>
      <c r="D1812" s="792"/>
      <c r="E1812" s="799" t="s">
        <v>1380</v>
      </c>
      <c r="F1812" s="800"/>
      <c r="G1812" s="800"/>
      <c r="H1812" s="800"/>
      <c r="I1812" s="800"/>
      <c r="J1812" s="800"/>
      <c r="K1812" s="800"/>
      <c r="L1812" s="800"/>
      <c r="M1812" s="800"/>
      <c r="N1812" s="801">
        <v>0.13</v>
      </c>
      <c r="O1812" s="801">
        <v>0.11699999999999998</v>
      </c>
      <c r="P1812" s="801">
        <v>6.0000000000000001E-3</v>
      </c>
      <c r="Q1812" s="802">
        <v>7.3840000000000003</v>
      </c>
      <c r="R1812" s="800"/>
      <c r="S1812" s="803"/>
    </row>
    <row r="1813" spans="1:254" s="161" customFormat="1">
      <c r="A1813" s="280"/>
      <c r="B1813" s="781"/>
      <c r="C1813" s="785"/>
      <c r="D1813" s="796" t="s">
        <v>176</v>
      </c>
      <c r="E1813" s="792"/>
      <c r="F1813" s="792"/>
      <c r="G1813" s="792"/>
      <c r="H1813" s="792"/>
      <c r="I1813" s="792"/>
      <c r="J1813" s="792"/>
      <c r="K1813" s="792"/>
      <c r="L1813" s="792"/>
      <c r="M1813" s="792"/>
      <c r="N1813" s="794">
        <v>1.3649999999999989</v>
      </c>
      <c r="O1813" s="794">
        <v>1.2289999999999994</v>
      </c>
      <c r="P1813" s="794"/>
      <c r="Q1813" s="795">
        <v>80.821999999999989</v>
      </c>
      <c r="R1813" s="792"/>
      <c r="S1813" s="797"/>
    </row>
    <row r="1814" spans="1:254" s="161" customFormat="1">
      <c r="A1814" s="280"/>
      <c r="B1814" s="781"/>
      <c r="C1814" s="786" t="s">
        <v>696</v>
      </c>
      <c r="D1814" s="800"/>
      <c r="E1814" s="800"/>
      <c r="F1814" s="800"/>
      <c r="G1814" s="800"/>
      <c r="H1814" s="800"/>
      <c r="I1814" s="800"/>
      <c r="J1814" s="800"/>
      <c r="K1814" s="800"/>
      <c r="L1814" s="800"/>
      <c r="M1814" s="800"/>
      <c r="N1814" s="801">
        <v>1.3649999999999989</v>
      </c>
      <c r="O1814" s="801">
        <v>1.2289999999999994</v>
      </c>
      <c r="P1814" s="801"/>
      <c r="Q1814" s="802">
        <v>80.821999999999989</v>
      </c>
      <c r="R1814" s="800"/>
      <c r="S1814" s="803"/>
    </row>
    <row r="1815" spans="1:254" s="161" customFormat="1">
      <c r="A1815" s="280"/>
      <c r="B1815" s="781"/>
      <c r="C1815" s="776" t="s">
        <v>1381</v>
      </c>
      <c r="D1815" s="796" t="s">
        <v>150</v>
      </c>
      <c r="E1815" s="798" t="s">
        <v>1382</v>
      </c>
      <c r="F1815" s="796"/>
      <c r="G1815" s="798" t="s">
        <v>153</v>
      </c>
      <c r="H1815" s="796" t="s">
        <v>153</v>
      </c>
      <c r="I1815" s="798" t="s">
        <v>154</v>
      </c>
      <c r="J1815" s="796" t="s">
        <v>155</v>
      </c>
      <c r="K1815" s="798" t="s">
        <v>156</v>
      </c>
      <c r="L1815" s="796" t="s">
        <v>13</v>
      </c>
      <c r="M1815" s="798" t="s">
        <v>1383</v>
      </c>
      <c r="N1815" s="794">
        <v>20.800000000000008</v>
      </c>
      <c r="O1815" s="794">
        <v>16</v>
      </c>
      <c r="P1815" s="794"/>
      <c r="Q1815" s="795">
        <v>32888.039999999994</v>
      </c>
      <c r="R1815" s="796"/>
      <c r="S1815" s="797"/>
    </row>
    <row r="1816" spans="1:254" s="161" customFormat="1">
      <c r="A1816" s="280"/>
      <c r="B1816" s="781"/>
      <c r="C1816" s="775"/>
      <c r="D1816" s="792"/>
      <c r="E1816" s="793"/>
      <c r="F1816" s="792"/>
      <c r="G1816" s="793"/>
      <c r="H1816" s="792"/>
      <c r="I1816" s="793"/>
      <c r="J1816" s="792"/>
      <c r="K1816" s="793"/>
      <c r="L1816" s="792"/>
      <c r="M1816" s="793"/>
      <c r="N1816" s="794"/>
      <c r="O1816" s="794"/>
      <c r="P1816" s="794"/>
      <c r="Q1816" s="795"/>
      <c r="R1816" s="796" t="s">
        <v>358</v>
      </c>
      <c r="S1816" s="797">
        <v>2091972.18</v>
      </c>
    </row>
    <row r="1817" spans="1:254" s="161" customFormat="1">
      <c r="A1817" s="280"/>
      <c r="B1817" s="781"/>
      <c r="C1817" s="775"/>
      <c r="D1817" s="792"/>
      <c r="E1817" s="793"/>
      <c r="F1817" s="792"/>
      <c r="G1817" s="793"/>
      <c r="H1817" s="792"/>
      <c r="I1817" s="793"/>
      <c r="J1817" s="792"/>
      <c r="K1817" s="793"/>
      <c r="L1817" s="792"/>
      <c r="M1817" s="793"/>
      <c r="N1817" s="794"/>
      <c r="O1817" s="794"/>
      <c r="P1817" s="794"/>
      <c r="Q1817" s="795"/>
      <c r="R1817" s="796" t="s">
        <v>161</v>
      </c>
      <c r="S1817" s="797">
        <v>15878.57</v>
      </c>
    </row>
    <row r="1818" spans="1:254" s="161" customFormat="1">
      <c r="A1818" s="280"/>
      <c r="B1818" s="781"/>
      <c r="C1818" s="775"/>
      <c r="D1818" s="792"/>
      <c r="E1818" s="799" t="s">
        <v>1384</v>
      </c>
      <c r="F1818" s="800"/>
      <c r="G1818" s="800"/>
      <c r="H1818" s="800"/>
      <c r="I1818" s="800"/>
      <c r="J1818" s="800"/>
      <c r="K1818" s="800"/>
      <c r="L1818" s="800"/>
      <c r="M1818" s="800"/>
      <c r="N1818" s="801">
        <v>20.800000000000008</v>
      </c>
      <c r="O1818" s="801">
        <v>16</v>
      </c>
      <c r="P1818" s="801">
        <v>8</v>
      </c>
      <c r="Q1818" s="802">
        <v>32888.039999999994</v>
      </c>
      <c r="R1818" s="800"/>
      <c r="S1818" s="803"/>
    </row>
    <row r="1819" spans="1:254" s="161" customFormat="1">
      <c r="A1819" s="280"/>
      <c r="B1819" s="781"/>
      <c r="C1819" s="775"/>
      <c r="D1819" s="792"/>
      <c r="E1819" s="798" t="s">
        <v>1385</v>
      </c>
      <c r="F1819" s="796"/>
      <c r="G1819" s="798" t="s">
        <v>153</v>
      </c>
      <c r="H1819" s="796" t="s">
        <v>153</v>
      </c>
      <c r="I1819" s="798" t="s">
        <v>154</v>
      </c>
      <c r="J1819" s="796" t="s">
        <v>155</v>
      </c>
      <c r="K1819" s="798" t="s">
        <v>156</v>
      </c>
      <c r="L1819" s="796" t="s">
        <v>13</v>
      </c>
      <c r="M1819" s="798" t="s">
        <v>1383</v>
      </c>
      <c r="N1819" s="794">
        <v>42</v>
      </c>
      <c r="O1819" s="794">
        <v>42</v>
      </c>
      <c r="P1819" s="794"/>
      <c r="Q1819" s="795">
        <v>129718.77</v>
      </c>
      <c r="R1819" s="796"/>
      <c r="S1819" s="797"/>
    </row>
    <row r="1820" spans="1:254" s="161" customFormat="1">
      <c r="A1820" s="280"/>
      <c r="B1820" s="781"/>
      <c r="C1820" s="775"/>
      <c r="D1820" s="792"/>
      <c r="E1820" s="793"/>
      <c r="F1820" s="792"/>
      <c r="G1820" s="793"/>
      <c r="H1820" s="792"/>
      <c r="I1820" s="793"/>
      <c r="J1820" s="792"/>
      <c r="K1820" s="793"/>
      <c r="L1820" s="792"/>
      <c r="M1820" s="793"/>
      <c r="N1820" s="794"/>
      <c r="O1820" s="794"/>
      <c r="P1820" s="794"/>
      <c r="Q1820" s="795"/>
      <c r="R1820" s="796" t="s">
        <v>358</v>
      </c>
      <c r="S1820" s="797">
        <v>7652705.1200000001</v>
      </c>
    </row>
    <row r="1821" spans="1:254" s="161" customFormat="1" ht="14.25">
      <c r="A1821" s="281"/>
      <c r="B1821" s="781"/>
      <c r="C1821" s="775"/>
      <c r="D1821" s="792"/>
      <c r="E1821" s="799" t="s">
        <v>1386</v>
      </c>
      <c r="F1821" s="800"/>
      <c r="G1821" s="800"/>
      <c r="H1821" s="800"/>
      <c r="I1821" s="800"/>
      <c r="J1821" s="800"/>
      <c r="K1821" s="800"/>
      <c r="L1821" s="800"/>
      <c r="M1821" s="800"/>
      <c r="N1821" s="801">
        <v>42</v>
      </c>
      <c r="O1821" s="801">
        <v>42</v>
      </c>
      <c r="P1821" s="801">
        <v>28.5</v>
      </c>
      <c r="Q1821" s="802">
        <v>129718.77</v>
      </c>
      <c r="R1821" s="800"/>
      <c r="S1821" s="803"/>
      <c r="T1821" s="234"/>
      <c r="U1821" s="234"/>
      <c r="V1821" s="234"/>
      <c r="W1821" s="234"/>
      <c r="X1821" s="234"/>
      <c r="Y1821" s="234"/>
      <c r="Z1821" s="234"/>
      <c r="AA1821" s="234"/>
      <c r="AB1821" s="234"/>
      <c r="AC1821" s="234"/>
      <c r="AD1821" s="234"/>
      <c r="AE1821" s="234"/>
      <c r="AF1821" s="234"/>
      <c r="AG1821" s="234"/>
      <c r="AH1821" s="234"/>
      <c r="AI1821" s="234"/>
      <c r="AJ1821" s="234"/>
      <c r="AK1821" s="234"/>
      <c r="AL1821" s="234"/>
      <c r="AM1821" s="234"/>
      <c r="AN1821" s="234"/>
      <c r="AO1821" s="234"/>
      <c r="AP1821" s="234"/>
      <c r="AQ1821" s="234"/>
      <c r="AR1821" s="234"/>
      <c r="AS1821" s="234"/>
      <c r="AT1821" s="234"/>
      <c r="AU1821" s="234"/>
      <c r="AV1821" s="234"/>
      <c r="AW1821" s="234"/>
      <c r="AX1821" s="234"/>
      <c r="AY1821" s="234"/>
      <c r="AZ1821" s="234"/>
      <c r="BA1821" s="234"/>
      <c r="BB1821" s="234"/>
      <c r="BC1821" s="234"/>
      <c r="BD1821" s="234"/>
      <c r="BE1821" s="234"/>
      <c r="BF1821" s="234"/>
      <c r="BG1821" s="234"/>
      <c r="BH1821" s="234"/>
      <c r="BI1821" s="234"/>
      <c r="BJ1821" s="234"/>
      <c r="BK1821" s="234"/>
      <c r="BL1821" s="234"/>
      <c r="BM1821" s="234"/>
      <c r="BN1821" s="234"/>
      <c r="BO1821" s="234"/>
      <c r="BP1821" s="234"/>
      <c r="BQ1821" s="234"/>
      <c r="BR1821" s="234"/>
      <c r="BS1821" s="234"/>
      <c r="BT1821" s="234"/>
      <c r="BU1821" s="234"/>
      <c r="BV1821" s="234"/>
      <c r="BW1821" s="234"/>
      <c r="BX1821" s="234"/>
      <c r="BY1821" s="234"/>
      <c r="BZ1821" s="234"/>
      <c r="CA1821" s="234"/>
      <c r="CB1821" s="234"/>
      <c r="CC1821" s="234"/>
      <c r="CD1821" s="234"/>
      <c r="CE1821" s="234"/>
      <c r="CF1821" s="234"/>
      <c r="CG1821" s="234"/>
      <c r="CH1821" s="234"/>
      <c r="CI1821" s="234"/>
      <c r="CJ1821" s="234"/>
      <c r="CK1821" s="234"/>
      <c r="CL1821" s="234"/>
      <c r="CM1821" s="234"/>
      <c r="CN1821" s="234"/>
      <c r="CO1821" s="234"/>
      <c r="CP1821" s="234"/>
      <c r="CQ1821" s="234"/>
      <c r="CR1821" s="234"/>
      <c r="CS1821" s="234"/>
      <c r="CT1821" s="234"/>
      <c r="CU1821" s="234"/>
      <c r="CV1821" s="234"/>
      <c r="CW1821" s="234"/>
      <c r="CX1821" s="234"/>
      <c r="CY1821" s="234"/>
      <c r="CZ1821" s="234"/>
      <c r="DA1821" s="234"/>
      <c r="DB1821" s="234"/>
      <c r="DC1821" s="234"/>
      <c r="DD1821" s="234"/>
      <c r="DE1821" s="234"/>
      <c r="DF1821" s="234"/>
      <c r="DG1821" s="234"/>
      <c r="DH1821" s="234"/>
      <c r="DI1821" s="234"/>
      <c r="DJ1821" s="234"/>
      <c r="DK1821" s="234"/>
      <c r="DL1821" s="234"/>
      <c r="DM1821" s="234"/>
      <c r="DN1821" s="234"/>
      <c r="DO1821" s="234"/>
      <c r="DP1821" s="234"/>
      <c r="DQ1821" s="234"/>
      <c r="DR1821" s="234"/>
      <c r="DS1821" s="234"/>
      <c r="DT1821" s="234"/>
      <c r="DU1821" s="234"/>
      <c r="DV1821" s="234"/>
      <c r="DW1821" s="234"/>
      <c r="DX1821" s="234"/>
      <c r="DY1821" s="234"/>
      <c r="DZ1821" s="234"/>
      <c r="EA1821" s="234"/>
      <c r="EB1821" s="234"/>
      <c r="EC1821" s="234"/>
      <c r="ED1821" s="234"/>
      <c r="EE1821" s="234"/>
      <c r="EF1821" s="234"/>
      <c r="EG1821" s="234"/>
      <c r="EH1821" s="234"/>
      <c r="EI1821" s="234"/>
      <c r="EJ1821" s="234"/>
      <c r="EK1821" s="234"/>
      <c r="EL1821" s="234"/>
      <c r="EM1821" s="234"/>
      <c r="EN1821" s="234"/>
      <c r="EO1821" s="234"/>
      <c r="EP1821" s="234"/>
      <c r="EQ1821" s="234"/>
      <c r="ER1821" s="234"/>
      <c r="ES1821" s="234"/>
      <c r="ET1821" s="234"/>
      <c r="EU1821" s="234"/>
      <c r="EV1821" s="234"/>
      <c r="EW1821" s="234"/>
      <c r="EX1821" s="234"/>
      <c r="EY1821" s="234"/>
      <c r="EZ1821" s="234"/>
      <c r="FA1821" s="234"/>
      <c r="FB1821" s="234"/>
      <c r="FC1821" s="234"/>
      <c r="FD1821" s="234"/>
      <c r="FE1821" s="234"/>
      <c r="FF1821" s="234"/>
      <c r="FG1821" s="234"/>
      <c r="FH1821" s="234"/>
      <c r="FI1821" s="234"/>
      <c r="FJ1821" s="234"/>
      <c r="FK1821" s="234"/>
      <c r="FL1821" s="234"/>
      <c r="FM1821" s="234"/>
      <c r="FN1821" s="234"/>
      <c r="FO1821" s="234"/>
      <c r="FP1821" s="234"/>
      <c r="FQ1821" s="234"/>
      <c r="FR1821" s="234"/>
      <c r="FS1821" s="234"/>
      <c r="FT1821" s="234"/>
      <c r="FU1821" s="234"/>
      <c r="FV1821" s="234"/>
      <c r="FW1821" s="234"/>
      <c r="FX1821" s="234"/>
      <c r="FY1821" s="234"/>
      <c r="FZ1821" s="234"/>
      <c r="GA1821" s="234"/>
      <c r="GB1821" s="234"/>
      <c r="GC1821" s="234"/>
      <c r="GD1821" s="234"/>
      <c r="GE1821" s="234"/>
      <c r="GF1821" s="234"/>
      <c r="GG1821" s="234"/>
      <c r="GH1821" s="234"/>
      <c r="GI1821" s="234"/>
      <c r="GJ1821" s="234"/>
      <c r="GK1821" s="234"/>
      <c r="GL1821" s="234"/>
      <c r="GM1821" s="234"/>
      <c r="GN1821" s="234"/>
      <c r="GO1821" s="234"/>
      <c r="GP1821" s="234"/>
      <c r="GQ1821" s="234"/>
      <c r="GR1821" s="234"/>
      <c r="GS1821" s="234"/>
      <c r="GT1821" s="234"/>
      <c r="GU1821" s="234"/>
      <c r="GV1821" s="234"/>
      <c r="GW1821" s="234"/>
      <c r="GX1821" s="234"/>
      <c r="GY1821" s="234"/>
      <c r="GZ1821" s="234"/>
      <c r="HA1821" s="234"/>
      <c r="HB1821" s="234"/>
      <c r="HC1821" s="234"/>
      <c r="HD1821" s="234"/>
      <c r="HE1821" s="234"/>
      <c r="HF1821" s="234"/>
      <c r="HG1821" s="234"/>
      <c r="HH1821" s="234"/>
      <c r="HI1821" s="234"/>
      <c r="HJ1821" s="234"/>
      <c r="HK1821" s="234"/>
      <c r="HL1821" s="234"/>
      <c r="HM1821" s="234"/>
      <c r="HN1821" s="234"/>
      <c r="HO1821" s="234"/>
      <c r="HP1821" s="234"/>
      <c r="HQ1821" s="234"/>
      <c r="HR1821" s="234"/>
      <c r="HS1821" s="234"/>
      <c r="HT1821" s="234"/>
      <c r="HU1821" s="234"/>
      <c r="HV1821" s="234"/>
      <c r="HW1821" s="234"/>
      <c r="HX1821" s="234"/>
      <c r="HY1821" s="234"/>
      <c r="HZ1821" s="234"/>
      <c r="IA1821" s="234"/>
      <c r="IB1821" s="234"/>
      <c r="IC1821" s="234"/>
      <c r="ID1821" s="234"/>
      <c r="IE1821" s="234"/>
      <c r="IF1821" s="234"/>
      <c r="IG1821" s="234"/>
      <c r="IH1821" s="234"/>
      <c r="II1821" s="234"/>
      <c r="IJ1821" s="234"/>
      <c r="IK1821" s="234"/>
      <c r="IL1821" s="234"/>
      <c r="IM1821" s="234"/>
      <c r="IN1821" s="234"/>
      <c r="IO1821" s="234"/>
      <c r="IP1821" s="234"/>
      <c r="IQ1821" s="234"/>
      <c r="IR1821" s="234"/>
      <c r="IS1821" s="234"/>
      <c r="IT1821" s="234"/>
    </row>
    <row r="1822" spans="1:254" s="161" customFormat="1">
      <c r="A1822" s="280"/>
      <c r="B1822" s="781"/>
      <c r="C1822" s="775"/>
      <c r="D1822" s="792"/>
      <c r="E1822" s="798" t="s">
        <v>1807</v>
      </c>
      <c r="F1822" s="796"/>
      <c r="G1822" s="798" t="s">
        <v>153</v>
      </c>
      <c r="H1822" s="796" t="s">
        <v>153</v>
      </c>
      <c r="I1822" s="798" t="s">
        <v>154</v>
      </c>
      <c r="J1822" s="796" t="s">
        <v>155</v>
      </c>
      <c r="K1822" s="798" t="s">
        <v>156</v>
      </c>
      <c r="L1822" s="796" t="s">
        <v>13</v>
      </c>
      <c r="M1822" s="798" t="s">
        <v>1318</v>
      </c>
      <c r="N1822" s="794">
        <v>72.97999999999999</v>
      </c>
      <c r="O1822" s="794">
        <v>55.069999999999986</v>
      </c>
      <c r="P1822" s="794"/>
      <c r="Q1822" s="795">
        <v>97973.540000000008</v>
      </c>
      <c r="R1822" s="796"/>
      <c r="S1822" s="797"/>
    </row>
    <row r="1823" spans="1:254" s="161" customFormat="1">
      <c r="A1823" s="280"/>
      <c r="B1823" s="781"/>
      <c r="C1823" s="775"/>
      <c r="D1823" s="792"/>
      <c r="E1823" s="793"/>
      <c r="F1823" s="792"/>
      <c r="G1823" s="793"/>
      <c r="H1823" s="792"/>
      <c r="I1823" s="793"/>
      <c r="J1823" s="792"/>
      <c r="K1823" s="793"/>
      <c r="L1823" s="792"/>
      <c r="M1823" s="793"/>
      <c r="N1823" s="794"/>
      <c r="O1823" s="794"/>
      <c r="P1823" s="794"/>
      <c r="Q1823" s="795"/>
      <c r="R1823" s="796" t="s">
        <v>641</v>
      </c>
      <c r="S1823" s="797">
        <v>1021639.29</v>
      </c>
    </row>
    <row r="1824" spans="1:254" s="161" customFormat="1">
      <c r="A1824" s="280"/>
      <c r="B1824" s="781"/>
      <c r="C1824" s="775"/>
      <c r="D1824" s="792"/>
      <c r="E1824" s="793"/>
      <c r="F1824" s="792"/>
      <c r="G1824" s="793"/>
      <c r="H1824" s="792"/>
      <c r="I1824" s="793"/>
      <c r="J1824" s="792"/>
      <c r="K1824" s="793"/>
      <c r="L1824" s="792"/>
      <c r="M1824" s="793"/>
      <c r="N1824" s="794"/>
      <c r="O1824" s="794"/>
      <c r="P1824" s="794"/>
      <c r="Q1824" s="795"/>
      <c r="R1824" s="796" t="s">
        <v>161</v>
      </c>
      <c r="S1824" s="797">
        <v>6811095.7300000004</v>
      </c>
    </row>
    <row r="1825" spans="1:19" s="161" customFormat="1">
      <c r="A1825" s="280"/>
      <c r="B1825" s="781"/>
      <c r="C1825" s="775"/>
      <c r="D1825" s="792"/>
      <c r="E1825" s="799" t="s">
        <v>1808</v>
      </c>
      <c r="F1825" s="800"/>
      <c r="G1825" s="800"/>
      <c r="H1825" s="800"/>
      <c r="I1825" s="800"/>
      <c r="J1825" s="800"/>
      <c r="K1825" s="800"/>
      <c r="L1825" s="800"/>
      <c r="M1825" s="800"/>
      <c r="N1825" s="801">
        <v>72.97999999999999</v>
      </c>
      <c r="O1825" s="801">
        <v>55.069999999999986</v>
      </c>
      <c r="P1825" s="801">
        <v>17.43</v>
      </c>
      <c r="Q1825" s="802">
        <v>97973.540000000008</v>
      </c>
      <c r="R1825" s="800"/>
      <c r="S1825" s="803"/>
    </row>
    <row r="1826" spans="1:19" s="161" customFormat="1">
      <c r="A1826" s="280"/>
      <c r="B1826" s="781"/>
      <c r="C1826" s="785"/>
      <c r="D1826" s="796" t="s">
        <v>176</v>
      </c>
      <c r="E1826" s="792"/>
      <c r="F1826" s="792"/>
      <c r="G1826" s="792"/>
      <c r="H1826" s="792"/>
      <c r="I1826" s="792"/>
      <c r="J1826" s="792"/>
      <c r="K1826" s="792"/>
      <c r="L1826" s="792"/>
      <c r="M1826" s="792"/>
      <c r="N1826" s="794">
        <v>135.78</v>
      </c>
      <c r="O1826" s="794">
        <v>113.07000000000004</v>
      </c>
      <c r="P1826" s="794"/>
      <c r="Q1826" s="795">
        <v>260580.34999999989</v>
      </c>
      <c r="R1826" s="792"/>
      <c r="S1826" s="797"/>
    </row>
    <row r="1827" spans="1:19" s="161" customFormat="1">
      <c r="A1827" s="280"/>
      <c r="B1827" s="781"/>
      <c r="C1827" s="786" t="s">
        <v>1387</v>
      </c>
      <c r="D1827" s="800"/>
      <c r="E1827" s="800"/>
      <c r="F1827" s="800"/>
      <c r="G1827" s="800"/>
      <c r="H1827" s="800"/>
      <c r="I1827" s="800"/>
      <c r="J1827" s="800"/>
      <c r="K1827" s="800"/>
      <c r="L1827" s="800"/>
      <c r="M1827" s="800"/>
      <c r="N1827" s="801">
        <v>135.78</v>
      </c>
      <c r="O1827" s="801">
        <v>113.07000000000004</v>
      </c>
      <c r="P1827" s="801"/>
      <c r="Q1827" s="802">
        <v>260580.34999999989</v>
      </c>
      <c r="R1827" s="800"/>
      <c r="S1827" s="803"/>
    </row>
    <row r="1828" spans="1:19" s="161" customFormat="1">
      <c r="A1828" s="280"/>
      <c r="B1828" s="781"/>
      <c r="C1828" s="776" t="s">
        <v>1403</v>
      </c>
      <c r="D1828" s="796" t="s">
        <v>150</v>
      </c>
      <c r="E1828" s="798" t="s">
        <v>1404</v>
      </c>
      <c r="F1828" s="796"/>
      <c r="G1828" s="798" t="s">
        <v>153</v>
      </c>
      <c r="H1828" s="796" t="s">
        <v>153</v>
      </c>
      <c r="I1828" s="798" t="s">
        <v>154</v>
      </c>
      <c r="J1828" s="796" t="s">
        <v>155</v>
      </c>
      <c r="K1828" s="798" t="s">
        <v>156</v>
      </c>
      <c r="L1828" s="796" t="s">
        <v>13</v>
      </c>
      <c r="M1828" s="798" t="s">
        <v>1383</v>
      </c>
      <c r="N1828" s="794">
        <v>9.8999999999999986</v>
      </c>
      <c r="O1828" s="794">
        <v>7.3</v>
      </c>
      <c r="P1828" s="794"/>
      <c r="Q1828" s="795">
        <v>24886.372000000003</v>
      </c>
      <c r="R1828" s="796"/>
      <c r="S1828" s="797"/>
    </row>
    <row r="1829" spans="1:19" s="161" customFormat="1">
      <c r="A1829" s="280"/>
      <c r="B1829" s="781"/>
      <c r="C1829" s="775"/>
      <c r="D1829" s="792"/>
      <c r="E1829" s="793"/>
      <c r="F1829" s="792"/>
      <c r="G1829" s="793"/>
      <c r="H1829" s="792"/>
      <c r="I1829" s="793"/>
      <c r="J1829" s="792"/>
      <c r="K1829" s="793"/>
      <c r="L1829" s="792"/>
      <c r="M1829" s="793"/>
      <c r="N1829" s="794"/>
      <c r="O1829" s="794"/>
      <c r="P1829" s="794"/>
      <c r="Q1829" s="795"/>
      <c r="R1829" s="796" t="s">
        <v>641</v>
      </c>
      <c r="S1829" s="797">
        <v>0</v>
      </c>
    </row>
    <row r="1830" spans="1:19" s="161" customFormat="1">
      <c r="A1830" s="280"/>
      <c r="B1830" s="781"/>
      <c r="C1830" s="775"/>
      <c r="D1830" s="792"/>
      <c r="E1830" s="793"/>
      <c r="F1830" s="792"/>
      <c r="G1830" s="793"/>
      <c r="H1830" s="792"/>
      <c r="I1830" s="793"/>
      <c r="J1830" s="792"/>
      <c r="K1830" s="793"/>
      <c r="L1830" s="792"/>
      <c r="M1830" s="793"/>
      <c r="N1830" s="794"/>
      <c r="O1830" s="794"/>
      <c r="P1830" s="794"/>
      <c r="Q1830" s="795"/>
      <c r="R1830" s="796" t="s">
        <v>161</v>
      </c>
      <c r="S1830" s="797">
        <v>1904568</v>
      </c>
    </row>
    <row r="1831" spans="1:19" s="161" customFormat="1">
      <c r="A1831" s="280"/>
      <c r="B1831" s="781"/>
      <c r="C1831" s="775"/>
      <c r="D1831" s="792"/>
      <c r="E1831" s="799" t="s">
        <v>1405</v>
      </c>
      <c r="F1831" s="800"/>
      <c r="G1831" s="800"/>
      <c r="H1831" s="800"/>
      <c r="I1831" s="800"/>
      <c r="J1831" s="800"/>
      <c r="K1831" s="800"/>
      <c r="L1831" s="800"/>
      <c r="M1831" s="800"/>
      <c r="N1831" s="801">
        <v>9.8999999999999986</v>
      </c>
      <c r="O1831" s="801">
        <v>7.3</v>
      </c>
      <c r="P1831" s="801">
        <v>3.4249999999999998</v>
      </c>
      <c r="Q1831" s="802">
        <v>24886.372000000003</v>
      </c>
      <c r="R1831" s="800"/>
      <c r="S1831" s="803"/>
    </row>
    <row r="1832" spans="1:19" s="161" customFormat="1">
      <c r="A1832" s="280"/>
      <c r="B1832" s="781"/>
      <c r="C1832" s="775"/>
      <c r="D1832" s="792"/>
      <c r="E1832" s="798" t="s">
        <v>1406</v>
      </c>
      <c r="F1832" s="796"/>
      <c r="G1832" s="798" t="s">
        <v>153</v>
      </c>
      <c r="H1832" s="796" t="s">
        <v>153</v>
      </c>
      <c r="I1832" s="798" t="s">
        <v>154</v>
      </c>
      <c r="J1832" s="796" t="s">
        <v>155</v>
      </c>
      <c r="K1832" s="798" t="s">
        <v>156</v>
      </c>
      <c r="L1832" s="796" t="s">
        <v>13</v>
      </c>
      <c r="M1832" s="798" t="s">
        <v>1383</v>
      </c>
      <c r="N1832" s="794">
        <v>0.6</v>
      </c>
      <c r="O1832" s="794">
        <v>0.56000000000000005</v>
      </c>
      <c r="P1832" s="794"/>
      <c r="Q1832" s="795">
        <v>0</v>
      </c>
      <c r="R1832" s="796"/>
      <c r="S1832" s="797"/>
    </row>
    <row r="1833" spans="1:19" s="161" customFormat="1">
      <c r="A1833" s="280"/>
      <c r="B1833" s="781"/>
      <c r="C1833" s="775"/>
      <c r="D1833" s="792"/>
      <c r="E1833" s="793"/>
      <c r="F1833" s="792"/>
      <c r="G1833" s="793"/>
      <c r="H1833" s="792"/>
      <c r="I1833" s="793"/>
      <c r="J1833" s="792"/>
      <c r="K1833" s="793"/>
      <c r="L1833" s="792"/>
      <c r="M1833" s="793"/>
      <c r="N1833" s="794"/>
      <c r="O1833" s="794"/>
      <c r="P1833" s="794"/>
      <c r="Q1833" s="795"/>
      <c r="R1833" s="796" t="s">
        <v>161</v>
      </c>
      <c r="S1833" s="797">
        <v>0</v>
      </c>
    </row>
    <row r="1834" spans="1:19" s="161" customFormat="1">
      <c r="A1834" s="280"/>
      <c r="B1834" s="781"/>
      <c r="C1834" s="775"/>
      <c r="D1834" s="792"/>
      <c r="E1834" s="799" t="s">
        <v>1407</v>
      </c>
      <c r="F1834" s="800"/>
      <c r="G1834" s="800"/>
      <c r="H1834" s="800"/>
      <c r="I1834" s="800"/>
      <c r="J1834" s="800"/>
      <c r="K1834" s="800"/>
      <c r="L1834" s="800"/>
      <c r="M1834" s="800"/>
      <c r="N1834" s="801">
        <v>0.6</v>
      </c>
      <c r="O1834" s="801">
        <v>0.56000000000000005</v>
      </c>
      <c r="P1834" s="801">
        <v>0</v>
      </c>
      <c r="Q1834" s="802">
        <v>0</v>
      </c>
      <c r="R1834" s="800"/>
      <c r="S1834" s="803"/>
    </row>
    <row r="1835" spans="1:19" s="161" customFormat="1">
      <c r="A1835" s="280"/>
      <c r="B1835" s="781"/>
      <c r="C1835" s="775"/>
      <c r="D1835" s="792"/>
      <c r="E1835" s="798" t="s">
        <v>1408</v>
      </c>
      <c r="F1835" s="796"/>
      <c r="G1835" s="798" t="s">
        <v>153</v>
      </c>
      <c r="H1835" s="796" t="s">
        <v>153</v>
      </c>
      <c r="I1835" s="798" t="s">
        <v>154</v>
      </c>
      <c r="J1835" s="796" t="s">
        <v>155</v>
      </c>
      <c r="K1835" s="798" t="s">
        <v>156</v>
      </c>
      <c r="L1835" s="796" t="s">
        <v>13</v>
      </c>
      <c r="M1835" s="798" t="s">
        <v>1383</v>
      </c>
      <c r="N1835" s="794">
        <v>6.2470000000000008</v>
      </c>
      <c r="O1835" s="794">
        <v>5.2620000000000005</v>
      </c>
      <c r="P1835" s="794"/>
      <c r="Q1835" s="795">
        <v>7397.9459999999999</v>
      </c>
      <c r="R1835" s="796"/>
      <c r="S1835" s="797"/>
    </row>
    <row r="1836" spans="1:19" s="161" customFormat="1">
      <c r="A1836" s="280"/>
      <c r="B1836" s="781"/>
      <c r="C1836" s="775"/>
      <c r="D1836" s="792"/>
      <c r="E1836" s="793"/>
      <c r="F1836" s="792"/>
      <c r="G1836" s="793"/>
      <c r="H1836" s="792"/>
      <c r="I1836" s="793"/>
      <c r="J1836" s="792"/>
      <c r="K1836" s="793"/>
      <c r="L1836" s="792"/>
      <c r="M1836" s="793"/>
      <c r="N1836" s="794"/>
      <c r="O1836" s="794"/>
      <c r="P1836" s="794"/>
      <c r="Q1836" s="795"/>
      <c r="R1836" s="796" t="s">
        <v>161</v>
      </c>
      <c r="S1836" s="797">
        <v>606730</v>
      </c>
    </row>
    <row r="1837" spans="1:19" s="161" customFormat="1">
      <c r="A1837" s="280"/>
      <c r="B1837" s="781"/>
      <c r="C1837" s="775"/>
      <c r="D1837" s="792"/>
      <c r="E1837" s="799" t="s">
        <v>1409</v>
      </c>
      <c r="F1837" s="800"/>
      <c r="G1837" s="800"/>
      <c r="H1837" s="800"/>
      <c r="I1837" s="800"/>
      <c r="J1837" s="800"/>
      <c r="K1837" s="800"/>
      <c r="L1837" s="800"/>
      <c r="M1837" s="800"/>
      <c r="N1837" s="801">
        <v>6.2470000000000008</v>
      </c>
      <c r="O1837" s="801">
        <v>5.2620000000000005</v>
      </c>
      <c r="P1837" s="801">
        <v>1.75</v>
      </c>
      <c r="Q1837" s="802">
        <v>7397.9459999999999</v>
      </c>
      <c r="R1837" s="800"/>
      <c r="S1837" s="803"/>
    </row>
    <row r="1838" spans="1:19" s="161" customFormat="1">
      <c r="A1838" s="280"/>
      <c r="B1838" s="781"/>
      <c r="C1838" s="775"/>
      <c r="D1838" s="792"/>
      <c r="E1838" s="798" t="s">
        <v>1410</v>
      </c>
      <c r="F1838" s="796"/>
      <c r="G1838" s="798" t="s">
        <v>153</v>
      </c>
      <c r="H1838" s="796" t="s">
        <v>153</v>
      </c>
      <c r="I1838" s="798" t="s">
        <v>154</v>
      </c>
      <c r="J1838" s="796" t="s">
        <v>155</v>
      </c>
      <c r="K1838" s="798" t="s">
        <v>156</v>
      </c>
      <c r="L1838" s="796" t="s">
        <v>13</v>
      </c>
      <c r="M1838" s="798" t="s">
        <v>1383</v>
      </c>
      <c r="N1838" s="794">
        <v>4.4500000000000011</v>
      </c>
      <c r="O1838" s="794">
        <v>3.1100000000000008</v>
      </c>
      <c r="P1838" s="794"/>
      <c r="Q1838" s="795">
        <v>9072.2990000000009</v>
      </c>
      <c r="R1838" s="796"/>
      <c r="S1838" s="797"/>
    </row>
    <row r="1839" spans="1:19" s="161" customFormat="1">
      <c r="A1839" s="280"/>
      <c r="B1839" s="781"/>
      <c r="C1839" s="775"/>
      <c r="D1839" s="792"/>
      <c r="E1839" s="793"/>
      <c r="F1839" s="792"/>
      <c r="G1839" s="793"/>
      <c r="H1839" s="792"/>
      <c r="I1839" s="793"/>
      <c r="J1839" s="792"/>
      <c r="K1839" s="793"/>
      <c r="L1839" s="792"/>
      <c r="M1839" s="793"/>
      <c r="N1839" s="794"/>
      <c r="O1839" s="794"/>
      <c r="P1839" s="794"/>
      <c r="Q1839" s="795"/>
      <c r="R1839" s="796" t="s">
        <v>161</v>
      </c>
      <c r="S1839" s="797">
        <v>710769</v>
      </c>
    </row>
    <row r="1840" spans="1:19" s="161" customFormat="1">
      <c r="A1840" s="280"/>
      <c r="B1840" s="781"/>
      <c r="C1840" s="775"/>
      <c r="D1840" s="792"/>
      <c r="E1840" s="799" t="s">
        <v>1411</v>
      </c>
      <c r="F1840" s="800"/>
      <c r="G1840" s="800"/>
      <c r="H1840" s="800"/>
      <c r="I1840" s="800"/>
      <c r="J1840" s="800"/>
      <c r="K1840" s="800"/>
      <c r="L1840" s="800"/>
      <c r="M1840" s="800"/>
      <c r="N1840" s="801">
        <v>4.4500000000000011</v>
      </c>
      <c r="O1840" s="801">
        <v>3.1100000000000008</v>
      </c>
      <c r="P1840" s="801">
        <v>1.254</v>
      </c>
      <c r="Q1840" s="802">
        <v>9072.2990000000009</v>
      </c>
      <c r="R1840" s="800"/>
      <c r="S1840" s="803"/>
    </row>
    <row r="1841" spans="1:19" s="161" customFormat="1">
      <c r="A1841" s="280"/>
      <c r="B1841" s="781"/>
      <c r="C1841" s="775"/>
      <c r="D1841" s="792"/>
      <c r="E1841" s="798" t="s">
        <v>1412</v>
      </c>
      <c r="F1841" s="796"/>
      <c r="G1841" s="798" t="s">
        <v>153</v>
      </c>
      <c r="H1841" s="796" t="s">
        <v>153</v>
      </c>
      <c r="I1841" s="798" t="s">
        <v>154</v>
      </c>
      <c r="J1841" s="796" t="s">
        <v>155</v>
      </c>
      <c r="K1841" s="798" t="s">
        <v>156</v>
      </c>
      <c r="L1841" s="796" t="s">
        <v>13</v>
      </c>
      <c r="M1841" s="798" t="s">
        <v>1383</v>
      </c>
      <c r="N1841" s="794">
        <v>0.19999999999999998</v>
      </c>
      <c r="O1841" s="794">
        <v>0.13</v>
      </c>
      <c r="P1841" s="794"/>
      <c r="Q1841" s="795">
        <v>0</v>
      </c>
      <c r="R1841" s="796"/>
      <c r="S1841" s="797"/>
    </row>
    <row r="1842" spans="1:19" s="161" customFormat="1">
      <c r="A1842" s="280"/>
      <c r="B1842" s="781"/>
      <c r="C1842" s="775"/>
      <c r="D1842" s="792"/>
      <c r="E1842" s="793"/>
      <c r="F1842" s="792"/>
      <c r="G1842" s="793"/>
      <c r="H1842" s="792"/>
      <c r="I1842" s="793"/>
      <c r="J1842" s="792"/>
      <c r="K1842" s="793"/>
      <c r="L1842" s="792"/>
      <c r="M1842" s="793"/>
      <c r="N1842" s="794"/>
      <c r="O1842" s="794"/>
      <c r="P1842" s="794"/>
      <c r="Q1842" s="795"/>
      <c r="R1842" s="796" t="s">
        <v>161</v>
      </c>
      <c r="S1842" s="797">
        <v>0</v>
      </c>
    </row>
    <row r="1843" spans="1:19" s="161" customFormat="1">
      <c r="A1843" s="280"/>
      <c r="B1843" s="781"/>
      <c r="C1843" s="775"/>
      <c r="D1843" s="792"/>
      <c r="E1843" s="799" t="s">
        <v>1413</v>
      </c>
      <c r="F1843" s="800"/>
      <c r="G1843" s="800"/>
      <c r="H1843" s="800"/>
      <c r="I1843" s="800"/>
      <c r="J1843" s="800"/>
      <c r="K1843" s="800"/>
      <c r="L1843" s="800"/>
      <c r="M1843" s="800"/>
      <c r="N1843" s="801">
        <v>0.19999999999999998</v>
      </c>
      <c r="O1843" s="801">
        <v>0.13</v>
      </c>
      <c r="P1843" s="801">
        <v>0</v>
      </c>
      <c r="Q1843" s="802">
        <v>0</v>
      </c>
      <c r="R1843" s="800"/>
      <c r="S1843" s="803"/>
    </row>
    <row r="1844" spans="1:19" s="161" customFormat="1">
      <c r="A1844" s="280"/>
      <c r="B1844" s="781"/>
      <c r="C1844" s="775"/>
      <c r="D1844" s="792"/>
      <c r="E1844" s="798" t="s">
        <v>1414</v>
      </c>
      <c r="F1844" s="796"/>
      <c r="G1844" s="798" t="s">
        <v>153</v>
      </c>
      <c r="H1844" s="796" t="s">
        <v>153</v>
      </c>
      <c r="I1844" s="798" t="s">
        <v>154</v>
      </c>
      <c r="J1844" s="796" t="s">
        <v>155</v>
      </c>
      <c r="K1844" s="798" t="s">
        <v>156</v>
      </c>
      <c r="L1844" s="796" t="s">
        <v>13</v>
      </c>
      <c r="M1844" s="798" t="s">
        <v>1383</v>
      </c>
      <c r="N1844" s="794">
        <v>0.5</v>
      </c>
      <c r="O1844" s="794">
        <v>0.41999999999999987</v>
      </c>
      <c r="P1844" s="794"/>
      <c r="Q1844" s="795">
        <v>655.66999999999985</v>
      </c>
      <c r="R1844" s="796"/>
      <c r="S1844" s="797"/>
    </row>
    <row r="1845" spans="1:19" s="161" customFormat="1">
      <c r="A1845" s="280"/>
      <c r="B1845" s="781"/>
      <c r="C1845" s="775"/>
      <c r="D1845" s="792"/>
      <c r="E1845" s="793"/>
      <c r="F1845" s="792"/>
      <c r="G1845" s="793"/>
      <c r="H1845" s="792"/>
      <c r="I1845" s="793"/>
      <c r="J1845" s="792"/>
      <c r="K1845" s="793"/>
      <c r="L1845" s="792"/>
      <c r="M1845" s="793"/>
      <c r="N1845" s="794"/>
      <c r="O1845" s="794"/>
      <c r="P1845" s="794"/>
      <c r="Q1845" s="795"/>
      <c r="R1845" s="796" t="s">
        <v>161</v>
      </c>
      <c r="S1845" s="797">
        <v>37595</v>
      </c>
    </row>
    <row r="1846" spans="1:19" s="161" customFormat="1">
      <c r="A1846" s="280"/>
      <c r="B1846" s="781"/>
      <c r="C1846" s="775"/>
      <c r="D1846" s="792"/>
      <c r="E1846" s="799" t="s">
        <v>1415</v>
      </c>
      <c r="F1846" s="800"/>
      <c r="G1846" s="800"/>
      <c r="H1846" s="800"/>
      <c r="I1846" s="800"/>
      <c r="J1846" s="800"/>
      <c r="K1846" s="800"/>
      <c r="L1846" s="800"/>
      <c r="M1846" s="800"/>
      <c r="N1846" s="801">
        <v>0.5</v>
      </c>
      <c r="O1846" s="801">
        <v>0.41999999999999987</v>
      </c>
      <c r="P1846" s="801">
        <v>0.4</v>
      </c>
      <c r="Q1846" s="802">
        <v>655.66999999999985</v>
      </c>
      <c r="R1846" s="800"/>
      <c r="S1846" s="803"/>
    </row>
    <row r="1847" spans="1:19" s="161" customFormat="1">
      <c r="A1847" s="280"/>
      <c r="B1847" s="781"/>
      <c r="C1847" s="775"/>
      <c r="D1847" s="792"/>
      <c r="E1847" s="798" t="s">
        <v>1416</v>
      </c>
      <c r="F1847" s="796"/>
      <c r="G1847" s="798" t="s">
        <v>153</v>
      </c>
      <c r="H1847" s="796" t="s">
        <v>153</v>
      </c>
      <c r="I1847" s="798" t="s">
        <v>154</v>
      </c>
      <c r="J1847" s="796" t="s">
        <v>155</v>
      </c>
      <c r="K1847" s="798" t="s">
        <v>156</v>
      </c>
      <c r="L1847" s="796" t="s">
        <v>13</v>
      </c>
      <c r="M1847" s="798" t="s">
        <v>1383</v>
      </c>
      <c r="N1847" s="794">
        <v>27.05</v>
      </c>
      <c r="O1847" s="794">
        <v>24.030000000000005</v>
      </c>
      <c r="P1847" s="794"/>
      <c r="Q1847" s="795">
        <v>96204.231000000014</v>
      </c>
      <c r="R1847" s="796"/>
      <c r="S1847" s="797"/>
    </row>
    <row r="1848" spans="1:19" s="161" customFormat="1">
      <c r="A1848" s="280"/>
      <c r="B1848" s="781"/>
      <c r="C1848" s="775"/>
      <c r="D1848" s="792"/>
      <c r="E1848" s="793"/>
      <c r="F1848" s="792"/>
      <c r="G1848" s="793"/>
      <c r="H1848" s="792"/>
      <c r="I1848" s="793"/>
      <c r="J1848" s="792"/>
      <c r="K1848" s="793"/>
      <c r="L1848" s="792"/>
      <c r="M1848" s="793"/>
      <c r="N1848" s="794"/>
      <c r="O1848" s="794"/>
      <c r="P1848" s="794"/>
      <c r="Q1848" s="795"/>
      <c r="R1848" s="796" t="s">
        <v>641</v>
      </c>
      <c r="S1848" s="797">
        <v>9183641</v>
      </c>
    </row>
    <row r="1849" spans="1:19" s="161" customFormat="1">
      <c r="A1849" s="280"/>
      <c r="B1849" s="781"/>
      <c r="C1849" s="775"/>
      <c r="D1849" s="792"/>
      <c r="E1849" s="793"/>
      <c r="F1849" s="792"/>
      <c r="G1849" s="793"/>
      <c r="H1849" s="792"/>
      <c r="I1849" s="793"/>
      <c r="J1849" s="792"/>
      <c r="K1849" s="793"/>
      <c r="L1849" s="792"/>
      <c r="M1849" s="793"/>
      <c r="N1849" s="794"/>
      <c r="O1849" s="794"/>
      <c r="P1849" s="794"/>
      <c r="Q1849" s="795"/>
      <c r="R1849" s="796" t="s">
        <v>161</v>
      </c>
      <c r="S1849" s="797">
        <v>6098509</v>
      </c>
    </row>
    <row r="1850" spans="1:19" s="161" customFormat="1">
      <c r="A1850" s="280"/>
      <c r="B1850" s="781"/>
      <c r="C1850" s="775"/>
      <c r="D1850" s="792"/>
      <c r="E1850" s="799" t="s">
        <v>1417</v>
      </c>
      <c r="F1850" s="800"/>
      <c r="G1850" s="800"/>
      <c r="H1850" s="800"/>
      <c r="I1850" s="800"/>
      <c r="J1850" s="800"/>
      <c r="K1850" s="800"/>
      <c r="L1850" s="800"/>
      <c r="M1850" s="800"/>
      <c r="N1850" s="801">
        <v>27.05</v>
      </c>
      <c r="O1850" s="801">
        <v>24.030000000000005</v>
      </c>
      <c r="P1850" s="801">
        <v>19.739999999999998</v>
      </c>
      <c r="Q1850" s="802">
        <v>96204.231000000014</v>
      </c>
      <c r="R1850" s="800"/>
      <c r="S1850" s="803"/>
    </row>
    <row r="1851" spans="1:19" s="161" customFormat="1">
      <c r="A1851" s="280"/>
      <c r="B1851" s="781"/>
      <c r="C1851" s="775"/>
      <c r="D1851" s="792"/>
      <c r="E1851" s="798" t="s">
        <v>1418</v>
      </c>
      <c r="F1851" s="796"/>
      <c r="G1851" s="798" t="s">
        <v>153</v>
      </c>
      <c r="H1851" s="796" t="s">
        <v>153</v>
      </c>
      <c r="I1851" s="798" t="s">
        <v>154</v>
      </c>
      <c r="J1851" s="796" t="s">
        <v>155</v>
      </c>
      <c r="K1851" s="798" t="s">
        <v>156</v>
      </c>
      <c r="L1851" s="796" t="s">
        <v>13</v>
      </c>
      <c r="M1851" s="798" t="s">
        <v>1383</v>
      </c>
      <c r="N1851" s="794">
        <v>17.7</v>
      </c>
      <c r="O1851" s="794">
        <v>16.59</v>
      </c>
      <c r="P1851" s="794"/>
      <c r="Q1851" s="795">
        <v>123049.15900000001</v>
      </c>
      <c r="R1851" s="796"/>
      <c r="S1851" s="797"/>
    </row>
    <row r="1852" spans="1:19" s="161" customFormat="1">
      <c r="A1852" s="280"/>
      <c r="B1852" s="781"/>
      <c r="C1852" s="775"/>
      <c r="D1852" s="792"/>
      <c r="E1852" s="793"/>
      <c r="F1852" s="792"/>
      <c r="G1852" s="793"/>
      <c r="H1852" s="792"/>
      <c r="I1852" s="793"/>
      <c r="J1852" s="792"/>
      <c r="K1852" s="793"/>
      <c r="L1852" s="792"/>
      <c r="M1852" s="793"/>
      <c r="N1852" s="794"/>
      <c r="O1852" s="794"/>
      <c r="P1852" s="794"/>
      <c r="Q1852" s="795"/>
      <c r="R1852" s="796" t="s">
        <v>358</v>
      </c>
      <c r="S1852" s="797">
        <v>6933779</v>
      </c>
    </row>
    <row r="1853" spans="1:19" s="161" customFormat="1">
      <c r="A1853" s="280"/>
      <c r="B1853" s="781"/>
      <c r="C1853" s="775"/>
      <c r="D1853" s="792"/>
      <c r="E1853" s="799" t="s">
        <v>1419</v>
      </c>
      <c r="F1853" s="800"/>
      <c r="G1853" s="800"/>
      <c r="H1853" s="800"/>
      <c r="I1853" s="800"/>
      <c r="J1853" s="800"/>
      <c r="K1853" s="800"/>
      <c r="L1853" s="800"/>
      <c r="M1853" s="800"/>
      <c r="N1853" s="801">
        <v>17.7</v>
      </c>
      <c r="O1853" s="801">
        <v>16.59</v>
      </c>
      <c r="P1853" s="801">
        <v>16.37</v>
      </c>
      <c r="Q1853" s="802">
        <v>123049.15900000001</v>
      </c>
      <c r="R1853" s="800"/>
      <c r="S1853" s="803"/>
    </row>
    <row r="1854" spans="1:19" s="161" customFormat="1">
      <c r="A1854" s="280"/>
      <c r="B1854" s="781"/>
      <c r="C1854" s="775"/>
      <c r="D1854" s="792"/>
      <c r="E1854" s="798" t="s">
        <v>1420</v>
      </c>
      <c r="F1854" s="796"/>
      <c r="G1854" s="798" t="s">
        <v>153</v>
      </c>
      <c r="H1854" s="796" t="s">
        <v>153</v>
      </c>
      <c r="I1854" s="798" t="s">
        <v>154</v>
      </c>
      <c r="J1854" s="796" t="s">
        <v>155</v>
      </c>
      <c r="K1854" s="798" t="s">
        <v>156</v>
      </c>
      <c r="L1854" s="796" t="s">
        <v>13</v>
      </c>
      <c r="M1854" s="798" t="s">
        <v>1383</v>
      </c>
      <c r="N1854" s="794">
        <v>3.7999999999999985E-2</v>
      </c>
      <c r="O1854" s="794">
        <v>3.7999999999999985E-2</v>
      </c>
      <c r="P1854" s="794"/>
      <c r="Q1854" s="795">
        <v>0</v>
      </c>
      <c r="R1854" s="796"/>
      <c r="S1854" s="797"/>
    </row>
    <row r="1855" spans="1:19" s="161" customFormat="1">
      <c r="A1855" s="280"/>
      <c r="B1855" s="781"/>
      <c r="C1855" s="775"/>
      <c r="D1855" s="792"/>
      <c r="E1855" s="793"/>
      <c r="F1855" s="792"/>
      <c r="G1855" s="793"/>
      <c r="H1855" s="792"/>
      <c r="I1855" s="793"/>
      <c r="J1855" s="792"/>
      <c r="K1855" s="793"/>
      <c r="L1855" s="792"/>
      <c r="M1855" s="793"/>
      <c r="N1855" s="794"/>
      <c r="O1855" s="794"/>
      <c r="P1855" s="794"/>
      <c r="Q1855" s="795"/>
      <c r="R1855" s="796" t="s">
        <v>161</v>
      </c>
      <c r="S1855" s="797">
        <v>0</v>
      </c>
    </row>
    <row r="1856" spans="1:19" s="161" customFormat="1">
      <c r="A1856" s="280"/>
      <c r="B1856" s="781"/>
      <c r="C1856" s="775"/>
      <c r="D1856" s="792"/>
      <c r="E1856" s="799" t="s">
        <v>1421</v>
      </c>
      <c r="F1856" s="800"/>
      <c r="G1856" s="800"/>
      <c r="H1856" s="800"/>
      <c r="I1856" s="800"/>
      <c r="J1856" s="800"/>
      <c r="K1856" s="800"/>
      <c r="L1856" s="800"/>
      <c r="M1856" s="800"/>
      <c r="N1856" s="801">
        <v>3.7999999999999985E-2</v>
      </c>
      <c r="O1856" s="801">
        <v>3.7999999999999985E-2</v>
      </c>
      <c r="P1856" s="801">
        <v>0</v>
      </c>
      <c r="Q1856" s="802">
        <v>0</v>
      </c>
      <c r="R1856" s="800"/>
      <c r="S1856" s="803"/>
    </row>
    <row r="1857" spans="1:19" s="161" customFormat="1">
      <c r="A1857" s="280"/>
      <c r="B1857" s="781"/>
      <c r="C1857" s="785"/>
      <c r="D1857" s="796" t="s">
        <v>176</v>
      </c>
      <c r="E1857" s="792"/>
      <c r="F1857" s="792"/>
      <c r="G1857" s="792"/>
      <c r="H1857" s="792"/>
      <c r="I1857" s="792"/>
      <c r="J1857" s="792"/>
      <c r="K1857" s="792"/>
      <c r="L1857" s="792"/>
      <c r="M1857" s="792"/>
      <c r="N1857" s="794">
        <v>66.685000000000102</v>
      </c>
      <c r="O1857" s="794">
        <v>57.44</v>
      </c>
      <c r="P1857" s="794"/>
      <c r="Q1857" s="795">
        <v>261265.67700000005</v>
      </c>
      <c r="R1857" s="792"/>
      <c r="S1857" s="797"/>
    </row>
    <row r="1858" spans="1:19" s="161" customFormat="1">
      <c r="A1858" s="280"/>
      <c r="B1858" s="781"/>
      <c r="C1858" s="786" t="s">
        <v>1422</v>
      </c>
      <c r="D1858" s="800"/>
      <c r="E1858" s="800"/>
      <c r="F1858" s="800"/>
      <c r="G1858" s="800"/>
      <c r="H1858" s="800"/>
      <c r="I1858" s="800"/>
      <c r="J1858" s="800"/>
      <c r="K1858" s="800"/>
      <c r="L1858" s="800"/>
      <c r="M1858" s="800"/>
      <c r="N1858" s="801">
        <v>66.685000000000102</v>
      </c>
      <c r="O1858" s="801">
        <v>57.44</v>
      </c>
      <c r="P1858" s="801"/>
      <c r="Q1858" s="802">
        <v>261265.67700000005</v>
      </c>
      <c r="R1858" s="800"/>
      <c r="S1858" s="803"/>
    </row>
    <row r="1859" spans="1:19" s="161" customFormat="1">
      <c r="A1859" s="280"/>
      <c r="B1859" s="781"/>
      <c r="C1859" s="776" t="s">
        <v>2001</v>
      </c>
      <c r="D1859" s="796" t="s">
        <v>150</v>
      </c>
      <c r="E1859" s="798" t="s">
        <v>2191</v>
      </c>
      <c r="F1859" s="796" t="s">
        <v>192</v>
      </c>
      <c r="G1859" s="798" t="s">
        <v>153</v>
      </c>
      <c r="H1859" s="796" t="s">
        <v>153</v>
      </c>
      <c r="I1859" s="798" t="s">
        <v>154</v>
      </c>
      <c r="J1859" s="796" t="s">
        <v>155</v>
      </c>
      <c r="K1859" s="798" t="s">
        <v>156</v>
      </c>
      <c r="L1859" s="796" t="s">
        <v>1248</v>
      </c>
      <c r="M1859" s="798" t="s">
        <v>1401</v>
      </c>
      <c r="N1859" s="794">
        <v>11.6</v>
      </c>
      <c r="O1859" s="794">
        <v>11.123999999999997</v>
      </c>
      <c r="P1859" s="794"/>
      <c r="Q1859" s="795">
        <v>52647.163</v>
      </c>
      <c r="R1859" s="796"/>
      <c r="S1859" s="797"/>
    </row>
    <row r="1860" spans="1:19" s="161" customFormat="1">
      <c r="A1860" s="280"/>
      <c r="B1860" s="781"/>
      <c r="C1860" s="775"/>
      <c r="D1860" s="792"/>
      <c r="E1860" s="793"/>
      <c r="F1860" s="792"/>
      <c r="G1860" s="793"/>
      <c r="H1860" s="792"/>
      <c r="I1860" s="793"/>
      <c r="J1860" s="792"/>
      <c r="K1860" s="793"/>
      <c r="L1860" s="792"/>
      <c r="M1860" s="793"/>
      <c r="N1860" s="794"/>
      <c r="O1860" s="794"/>
      <c r="P1860" s="794"/>
      <c r="Q1860" s="795"/>
      <c r="R1860" s="796" t="s">
        <v>358</v>
      </c>
      <c r="S1860" s="797">
        <v>2795472.6999999997</v>
      </c>
    </row>
    <row r="1861" spans="1:19" s="161" customFormat="1">
      <c r="A1861" s="280"/>
      <c r="B1861" s="781"/>
      <c r="C1861" s="775"/>
      <c r="D1861" s="792"/>
      <c r="E1861" s="793"/>
      <c r="F1861" s="792"/>
      <c r="G1861" s="793"/>
      <c r="H1861" s="792"/>
      <c r="I1861" s="793"/>
      <c r="J1861" s="792"/>
      <c r="K1861" s="793"/>
      <c r="L1861" s="792"/>
      <c r="M1861" s="793"/>
      <c r="N1861" s="794"/>
      <c r="O1861" s="794"/>
      <c r="P1861" s="794"/>
      <c r="Q1861" s="795"/>
      <c r="R1861" s="796" t="s">
        <v>161</v>
      </c>
      <c r="S1861" s="797">
        <v>277529.73</v>
      </c>
    </row>
    <row r="1862" spans="1:19" s="161" customFormat="1">
      <c r="A1862" s="280"/>
      <c r="B1862" s="781"/>
      <c r="C1862" s="775"/>
      <c r="D1862" s="792"/>
      <c r="E1862" s="793"/>
      <c r="F1862" s="796" t="s">
        <v>193</v>
      </c>
      <c r="G1862" s="798" t="s">
        <v>153</v>
      </c>
      <c r="H1862" s="796" t="s">
        <v>153</v>
      </c>
      <c r="I1862" s="798" t="s">
        <v>154</v>
      </c>
      <c r="J1862" s="796" t="s">
        <v>155</v>
      </c>
      <c r="K1862" s="798" t="s">
        <v>156</v>
      </c>
      <c r="L1862" s="796" t="s">
        <v>1248</v>
      </c>
      <c r="M1862" s="798" t="s">
        <v>1401</v>
      </c>
      <c r="N1862" s="794">
        <v>11.6</v>
      </c>
      <c r="O1862" s="794">
        <v>10.958000000000004</v>
      </c>
      <c r="P1862" s="794"/>
      <c r="Q1862" s="795">
        <v>44639.188999999998</v>
      </c>
      <c r="R1862" s="796"/>
      <c r="S1862" s="797"/>
    </row>
    <row r="1863" spans="1:19" s="161" customFormat="1">
      <c r="A1863" s="280"/>
      <c r="B1863" s="781"/>
      <c r="C1863" s="775"/>
      <c r="D1863" s="792"/>
      <c r="E1863" s="793"/>
      <c r="F1863" s="792"/>
      <c r="G1863" s="793"/>
      <c r="H1863" s="792"/>
      <c r="I1863" s="793"/>
      <c r="J1863" s="792"/>
      <c r="K1863" s="793"/>
      <c r="L1863" s="792"/>
      <c r="M1863" s="793"/>
      <c r="N1863" s="794"/>
      <c r="O1863" s="794"/>
      <c r="P1863" s="794"/>
      <c r="Q1863" s="795"/>
      <c r="R1863" s="796" t="s">
        <v>358</v>
      </c>
      <c r="S1863" s="797">
        <v>2643769.3199999998</v>
      </c>
    </row>
    <row r="1864" spans="1:19" s="161" customFormat="1">
      <c r="A1864" s="280"/>
      <c r="B1864" s="781"/>
      <c r="C1864" s="775"/>
      <c r="D1864" s="792"/>
      <c r="E1864" s="793"/>
      <c r="F1864" s="792"/>
      <c r="G1864" s="793"/>
      <c r="H1864" s="792"/>
      <c r="I1864" s="793"/>
      <c r="J1864" s="792"/>
      <c r="K1864" s="793"/>
      <c r="L1864" s="792"/>
      <c r="M1864" s="793"/>
      <c r="N1864" s="794"/>
      <c r="O1864" s="794"/>
      <c r="P1864" s="794"/>
      <c r="Q1864" s="795"/>
      <c r="R1864" s="796" t="s">
        <v>161</v>
      </c>
      <c r="S1864" s="797">
        <v>17766.740000000002</v>
      </c>
    </row>
    <row r="1865" spans="1:19" s="161" customFormat="1">
      <c r="A1865" s="280"/>
      <c r="B1865" s="781"/>
      <c r="C1865" s="775"/>
      <c r="D1865" s="792"/>
      <c r="E1865" s="793"/>
      <c r="F1865" s="796" t="s">
        <v>238</v>
      </c>
      <c r="G1865" s="798" t="s">
        <v>153</v>
      </c>
      <c r="H1865" s="796" t="s">
        <v>153</v>
      </c>
      <c r="I1865" s="798" t="s">
        <v>154</v>
      </c>
      <c r="J1865" s="796" t="s">
        <v>155</v>
      </c>
      <c r="K1865" s="798" t="s">
        <v>156</v>
      </c>
      <c r="L1865" s="796" t="s">
        <v>1248</v>
      </c>
      <c r="M1865" s="798" t="s">
        <v>1401</v>
      </c>
      <c r="N1865" s="794">
        <v>11.6</v>
      </c>
      <c r="O1865" s="794">
        <v>11.333999999999998</v>
      </c>
      <c r="P1865" s="794"/>
      <c r="Q1865" s="795">
        <v>40733.513000000006</v>
      </c>
      <c r="R1865" s="796"/>
      <c r="S1865" s="797"/>
    </row>
    <row r="1866" spans="1:19" s="161" customFormat="1">
      <c r="A1866" s="280"/>
      <c r="B1866" s="781"/>
      <c r="C1866" s="775"/>
      <c r="D1866" s="792"/>
      <c r="E1866" s="793"/>
      <c r="F1866" s="792"/>
      <c r="G1866" s="793"/>
      <c r="H1866" s="792"/>
      <c r="I1866" s="793"/>
      <c r="J1866" s="792"/>
      <c r="K1866" s="793"/>
      <c r="L1866" s="792"/>
      <c r="M1866" s="793"/>
      <c r="N1866" s="794"/>
      <c r="O1866" s="794"/>
      <c r="P1866" s="794"/>
      <c r="Q1866" s="795"/>
      <c r="R1866" s="796" t="s">
        <v>358</v>
      </c>
      <c r="S1866" s="797">
        <v>2358621.4300000002</v>
      </c>
    </row>
    <row r="1867" spans="1:19" s="161" customFormat="1">
      <c r="A1867" s="280"/>
      <c r="B1867" s="781"/>
      <c r="C1867" s="775"/>
      <c r="D1867" s="792"/>
      <c r="E1867" s="793"/>
      <c r="F1867" s="792"/>
      <c r="G1867" s="793"/>
      <c r="H1867" s="792"/>
      <c r="I1867" s="793"/>
      <c r="J1867" s="792"/>
      <c r="K1867" s="793"/>
      <c r="L1867" s="792"/>
      <c r="M1867" s="793"/>
      <c r="N1867" s="794"/>
      <c r="O1867" s="794"/>
      <c r="P1867" s="794"/>
      <c r="Q1867" s="795"/>
      <c r="R1867" s="796" t="s">
        <v>161</v>
      </c>
      <c r="S1867" s="797">
        <v>33649.089999999997</v>
      </c>
    </row>
    <row r="1868" spans="1:19" s="161" customFormat="1">
      <c r="A1868" s="280"/>
      <c r="B1868" s="781"/>
      <c r="C1868" s="775"/>
      <c r="D1868" s="792"/>
      <c r="E1868" s="793"/>
      <c r="F1868" s="796" t="s">
        <v>356</v>
      </c>
      <c r="G1868" s="798" t="s">
        <v>153</v>
      </c>
      <c r="H1868" s="796" t="s">
        <v>153</v>
      </c>
      <c r="I1868" s="798" t="s">
        <v>154</v>
      </c>
      <c r="J1868" s="796" t="s">
        <v>155</v>
      </c>
      <c r="K1868" s="798" t="s">
        <v>156</v>
      </c>
      <c r="L1868" s="796" t="s">
        <v>1248</v>
      </c>
      <c r="M1868" s="798" t="s">
        <v>1401</v>
      </c>
      <c r="N1868" s="794">
        <v>11.6</v>
      </c>
      <c r="O1868" s="794">
        <v>11.143000000000002</v>
      </c>
      <c r="P1868" s="794"/>
      <c r="Q1868" s="795">
        <v>40867.30999999999</v>
      </c>
      <c r="R1868" s="796"/>
      <c r="S1868" s="797"/>
    </row>
    <row r="1869" spans="1:19" s="161" customFormat="1">
      <c r="A1869" s="280"/>
      <c r="B1869" s="781"/>
      <c r="C1869" s="775"/>
      <c r="D1869" s="792"/>
      <c r="E1869" s="793"/>
      <c r="F1869" s="792"/>
      <c r="G1869" s="793"/>
      <c r="H1869" s="792"/>
      <c r="I1869" s="793"/>
      <c r="J1869" s="792"/>
      <c r="K1869" s="793"/>
      <c r="L1869" s="792"/>
      <c r="M1869" s="793"/>
      <c r="N1869" s="794"/>
      <c r="O1869" s="794"/>
      <c r="P1869" s="794"/>
      <c r="Q1869" s="795"/>
      <c r="R1869" s="796" t="s">
        <v>358</v>
      </c>
      <c r="S1869" s="797">
        <v>2384464.77</v>
      </c>
    </row>
    <row r="1870" spans="1:19" s="161" customFormat="1">
      <c r="A1870" s="280"/>
      <c r="B1870" s="781"/>
      <c r="C1870" s="775"/>
      <c r="D1870" s="792"/>
      <c r="E1870" s="793"/>
      <c r="F1870" s="792"/>
      <c r="G1870" s="793"/>
      <c r="H1870" s="792"/>
      <c r="I1870" s="793"/>
      <c r="J1870" s="792"/>
      <c r="K1870" s="793"/>
      <c r="L1870" s="792"/>
      <c r="M1870" s="793"/>
      <c r="N1870" s="794"/>
      <c r="O1870" s="794"/>
      <c r="P1870" s="794"/>
      <c r="Q1870" s="795"/>
      <c r="R1870" s="796" t="s">
        <v>161</v>
      </c>
      <c r="S1870" s="797">
        <v>32957.4</v>
      </c>
    </row>
    <row r="1871" spans="1:19" s="161" customFormat="1">
      <c r="A1871" s="280"/>
      <c r="B1871" s="781"/>
      <c r="C1871" s="775"/>
      <c r="D1871" s="792"/>
      <c r="E1871" s="793"/>
      <c r="F1871" s="796" t="s">
        <v>2002</v>
      </c>
      <c r="G1871" s="798" t="s">
        <v>153</v>
      </c>
      <c r="H1871" s="796" t="s">
        <v>153</v>
      </c>
      <c r="I1871" s="798" t="s">
        <v>154</v>
      </c>
      <c r="J1871" s="796" t="s">
        <v>155</v>
      </c>
      <c r="K1871" s="798" t="s">
        <v>156</v>
      </c>
      <c r="L1871" s="796" t="s">
        <v>1248</v>
      </c>
      <c r="M1871" s="798" t="s">
        <v>1401</v>
      </c>
      <c r="N1871" s="794">
        <v>11.6</v>
      </c>
      <c r="O1871" s="794">
        <v>11.193999999999997</v>
      </c>
      <c r="P1871" s="794"/>
      <c r="Q1871" s="795">
        <v>42546.738000000005</v>
      </c>
      <c r="R1871" s="796"/>
      <c r="S1871" s="797"/>
    </row>
    <row r="1872" spans="1:19" s="161" customFormat="1">
      <c r="A1872" s="280"/>
      <c r="B1872" s="781"/>
      <c r="C1872" s="775"/>
      <c r="D1872" s="792"/>
      <c r="E1872" s="793"/>
      <c r="F1872" s="792"/>
      <c r="G1872" s="793"/>
      <c r="H1872" s="792"/>
      <c r="I1872" s="793"/>
      <c r="J1872" s="792"/>
      <c r="K1872" s="793"/>
      <c r="L1872" s="792"/>
      <c r="M1872" s="793"/>
      <c r="N1872" s="794"/>
      <c r="O1872" s="794"/>
      <c r="P1872" s="794"/>
      <c r="Q1872" s="795"/>
      <c r="R1872" s="796" t="s">
        <v>358</v>
      </c>
      <c r="S1872" s="797">
        <v>2484642.0500000003</v>
      </c>
    </row>
    <row r="1873" spans="1:19" s="161" customFormat="1">
      <c r="A1873" s="280"/>
      <c r="B1873" s="781"/>
      <c r="C1873" s="775"/>
      <c r="D1873" s="792"/>
      <c r="E1873" s="793"/>
      <c r="F1873" s="792"/>
      <c r="G1873" s="793"/>
      <c r="H1873" s="792"/>
      <c r="I1873" s="793"/>
      <c r="J1873" s="792"/>
      <c r="K1873" s="793"/>
      <c r="L1873" s="792"/>
      <c r="M1873" s="793"/>
      <c r="N1873" s="794"/>
      <c r="O1873" s="794"/>
      <c r="P1873" s="794"/>
      <c r="Q1873" s="795"/>
      <c r="R1873" s="796" t="s">
        <v>161</v>
      </c>
      <c r="S1873" s="797">
        <v>22931.040000000001</v>
      </c>
    </row>
    <row r="1874" spans="1:19" s="161" customFormat="1">
      <c r="A1874" s="280"/>
      <c r="B1874" s="781"/>
      <c r="C1874" s="775"/>
      <c r="D1874" s="792"/>
      <c r="E1874" s="793"/>
      <c r="F1874" s="796" t="s">
        <v>2003</v>
      </c>
      <c r="G1874" s="798" t="s">
        <v>153</v>
      </c>
      <c r="H1874" s="796" t="s">
        <v>153</v>
      </c>
      <c r="I1874" s="798" t="s">
        <v>154</v>
      </c>
      <c r="J1874" s="796" t="s">
        <v>155</v>
      </c>
      <c r="K1874" s="798" t="s">
        <v>156</v>
      </c>
      <c r="L1874" s="796" t="s">
        <v>1248</v>
      </c>
      <c r="M1874" s="798" t="s">
        <v>1401</v>
      </c>
      <c r="N1874" s="794">
        <v>11.6</v>
      </c>
      <c r="O1874" s="794">
        <v>11.186000000000002</v>
      </c>
      <c r="P1874" s="794"/>
      <c r="Q1874" s="795">
        <v>46311.122000000003</v>
      </c>
      <c r="R1874" s="796"/>
      <c r="S1874" s="797"/>
    </row>
    <row r="1875" spans="1:19" s="161" customFormat="1">
      <c r="A1875" s="280"/>
      <c r="B1875" s="781"/>
      <c r="C1875" s="775"/>
      <c r="D1875" s="792"/>
      <c r="E1875" s="793"/>
      <c r="F1875" s="792"/>
      <c r="G1875" s="793"/>
      <c r="H1875" s="792"/>
      <c r="I1875" s="793"/>
      <c r="J1875" s="792"/>
      <c r="K1875" s="793"/>
      <c r="L1875" s="792"/>
      <c r="M1875" s="793"/>
      <c r="N1875" s="794"/>
      <c r="O1875" s="794"/>
      <c r="P1875" s="794"/>
      <c r="Q1875" s="795"/>
      <c r="R1875" s="796" t="s">
        <v>358</v>
      </c>
      <c r="S1875" s="797">
        <v>2718835.55</v>
      </c>
    </row>
    <row r="1876" spans="1:19" s="161" customFormat="1">
      <c r="A1876" s="280"/>
      <c r="B1876" s="781"/>
      <c r="C1876" s="775"/>
      <c r="D1876" s="792"/>
      <c r="E1876" s="793"/>
      <c r="F1876" s="792"/>
      <c r="G1876" s="793"/>
      <c r="H1876" s="792"/>
      <c r="I1876" s="793"/>
      <c r="J1876" s="792"/>
      <c r="K1876" s="793"/>
      <c r="L1876" s="792"/>
      <c r="M1876" s="793"/>
      <c r="N1876" s="794"/>
      <c r="O1876" s="794"/>
      <c r="P1876" s="794"/>
      <c r="Q1876" s="795"/>
      <c r="R1876" s="796" t="s">
        <v>161</v>
      </c>
      <c r="S1876" s="797">
        <v>13782.929999999998</v>
      </c>
    </row>
    <row r="1877" spans="1:19" s="161" customFormat="1">
      <c r="A1877" s="280"/>
      <c r="B1877" s="781"/>
      <c r="C1877" s="775"/>
      <c r="D1877" s="792"/>
      <c r="E1877" s="793"/>
      <c r="F1877" s="796" t="s">
        <v>2004</v>
      </c>
      <c r="G1877" s="798" t="s">
        <v>153</v>
      </c>
      <c r="H1877" s="796" t="s">
        <v>153</v>
      </c>
      <c r="I1877" s="798" t="s">
        <v>154</v>
      </c>
      <c r="J1877" s="796" t="s">
        <v>155</v>
      </c>
      <c r="K1877" s="798" t="s">
        <v>156</v>
      </c>
      <c r="L1877" s="796" t="s">
        <v>1248</v>
      </c>
      <c r="M1877" s="798" t="s">
        <v>1401</v>
      </c>
      <c r="N1877" s="794">
        <v>11.6</v>
      </c>
      <c r="O1877" s="794">
        <v>11.159000000000004</v>
      </c>
      <c r="P1877" s="794"/>
      <c r="Q1877" s="795">
        <v>49359.864999999998</v>
      </c>
      <c r="R1877" s="796"/>
      <c r="S1877" s="797"/>
    </row>
    <row r="1878" spans="1:19" s="161" customFormat="1">
      <c r="A1878" s="280"/>
      <c r="B1878" s="781"/>
      <c r="C1878" s="775"/>
      <c r="D1878" s="792"/>
      <c r="E1878" s="793"/>
      <c r="F1878" s="792"/>
      <c r="G1878" s="793"/>
      <c r="H1878" s="792"/>
      <c r="I1878" s="793"/>
      <c r="J1878" s="792"/>
      <c r="K1878" s="793"/>
      <c r="L1878" s="792"/>
      <c r="M1878" s="793"/>
      <c r="N1878" s="794"/>
      <c r="O1878" s="794"/>
      <c r="P1878" s="794"/>
      <c r="Q1878" s="795"/>
      <c r="R1878" s="796" t="s">
        <v>358</v>
      </c>
      <c r="S1878" s="797">
        <v>2877200.7499999995</v>
      </c>
    </row>
    <row r="1879" spans="1:19" s="161" customFormat="1">
      <c r="A1879" s="280"/>
      <c r="B1879" s="781"/>
      <c r="C1879" s="775"/>
      <c r="D1879" s="792"/>
      <c r="E1879" s="793"/>
      <c r="F1879" s="792"/>
      <c r="G1879" s="793"/>
      <c r="H1879" s="792"/>
      <c r="I1879" s="793"/>
      <c r="J1879" s="792"/>
      <c r="K1879" s="793"/>
      <c r="L1879" s="792"/>
      <c r="M1879" s="793"/>
      <c r="N1879" s="794"/>
      <c r="O1879" s="794"/>
      <c r="P1879" s="794"/>
      <c r="Q1879" s="795"/>
      <c r="R1879" s="796" t="s">
        <v>161</v>
      </c>
      <c r="S1879" s="797">
        <v>18577.710000000003</v>
      </c>
    </row>
    <row r="1880" spans="1:19" s="161" customFormat="1">
      <c r="A1880" s="280"/>
      <c r="B1880" s="781"/>
      <c r="C1880" s="775"/>
      <c r="D1880" s="792"/>
      <c r="E1880" s="799" t="s">
        <v>2192</v>
      </c>
      <c r="F1880" s="800"/>
      <c r="G1880" s="800"/>
      <c r="H1880" s="800"/>
      <c r="I1880" s="800"/>
      <c r="J1880" s="800"/>
      <c r="K1880" s="800"/>
      <c r="L1880" s="800"/>
      <c r="M1880" s="800"/>
      <c r="N1880" s="801">
        <v>81.20000000000006</v>
      </c>
      <c r="O1880" s="801">
        <v>78.098000000000084</v>
      </c>
      <c r="P1880" s="801">
        <v>61.893000000000001</v>
      </c>
      <c r="Q1880" s="802">
        <v>317104.89999999991</v>
      </c>
      <c r="R1880" s="800"/>
      <c r="S1880" s="803"/>
    </row>
    <row r="1881" spans="1:19" s="161" customFormat="1">
      <c r="A1881" s="280"/>
      <c r="B1881" s="781"/>
      <c r="C1881" s="785"/>
      <c r="D1881" s="796" t="s">
        <v>176</v>
      </c>
      <c r="E1881" s="792"/>
      <c r="F1881" s="792"/>
      <c r="G1881" s="792"/>
      <c r="H1881" s="792"/>
      <c r="I1881" s="792"/>
      <c r="J1881" s="792"/>
      <c r="K1881" s="792"/>
      <c r="L1881" s="792"/>
      <c r="M1881" s="792"/>
      <c r="N1881" s="794">
        <v>81.20000000000006</v>
      </c>
      <c r="O1881" s="794">
        <v>78.098000000000084</v>
      </c>
      <c r="P1881" s="794"/>
      <c r="Q1881" s="795">
        <v>317104.89999999991</v>
      </c>
      <c r="R1881" s="792"/>
      <c r="S1881" s="797"/>
    </row>
    <row r="1882" spans="1:19" s="161" customFormat="1">
      <c r="A1882" s="280"/>
      <c r="B1882" s="781"/>
      <c r="C1882" s="786" t="s">
        <v>2005</v>
      </c>
      <c r="D1882" s="800"/>
      <c r="E1882" s="800"/>
      <c r="F1882" s="800"/>
      <c r="G1882" s="800"/>
      <c r="H1882" s="800"/>
      <c r="I1882" s="800"/>
      <c r="J1882" s="800"/>
      <c r="K1882" s="800"/>
      <c r="L1882" s="800"/>
      <c r="M1882" s="800"/>
      <c r="N1882" s="801">
        <v>81.20000000000006</v>
      </c>
      <c r="O1882" s="801">
        <v>78.098000000000084</v>
      </c>
      <c r="P1882" s="801"/>
      <c r="Q1882" s="802">
        <v>317104.89999999991</v>
      </c>
      <c r="R1882" s="800"/>
      <c r="S1882" s="803"/>
    </row>
    <row r="1883" spans="1:19" s="161" customFormat="1">
      <c r="A1883" s="280"/>
      <c r="B1883" s="781"/>
      <c r="C1883" s="776" t="s">
        <v>1898</v>
      </c>
      <c r="D1883" s="796" t="s">
        <v>150</v>
      </c>
      <c r="E1883" s="798" t="s">
        <v>1388</v>
      </c>
      <c r="F1883" s="796"/>
      <c r="G1883" s="798" t="s">
        <v>153</v>
      </c>
      <c r="H1883" s="796" t="s">
        <v>153</v>
      </c>
      <c r="I1883" s="798" t="s">
        <v>154</v>
      </c>
      <c r="J1883" s="796" t="s">
        <v>155</v>
      </c>
      <c r="K1883" s="798" t="s">
        <v>156</v>
      </c>
      <c r="L1883" s="796" t="s">
        <v>1318</v>
      </c>
      <c r="M1883" s="798" t="s">
        <v>1389</v>
      </c>
      <c r="N1883" s="794">
        <v>1.8199999999999996</v>
      </c>
      <c r="O1883" s="794">
        <v>1.5999999999999999</v>
      </c>
      <c r="P1883" s="794"/>
      <c r="Q1883" s="795">
        <v>1133.69</v>
      </c>
      <c r="R1883" s="796"/>
      <c r="S1883" s="797"/>
    </row>
    <row r="1884" spans="1:19" s="161" customFormat="1">
      <c r="A1884" s="280"/>
      <c r="B1884" s="781"/>
      <c r="C1884" s="775"/>
      <c r="D1884" s="792"/>
      <c r="E1884" s="793"/>
      <c r="F1884" s="792"/>
      <c r="G1884" s="793"/>
      <c r="H1884" s="792"/>
      <c r="I1884" s="793"/>
      <c r="J1884" s="792"/>
      <c r="K1884" s="793"/>
      <c r="L1884" s="792"/>
      <c r="M1884" s="793"/>
      <c r="N1884" s="794"/>
      <c r="O1884" s="794"/>
      <c r="P1884" s="794"/>
      <c r="Q1884" s="795"/>
      <c r="R1884" s="796" t="s">
        <v>161</v>
      </c>
      <c r="S1884" s="797">
        <v>99293</v>
      </c>
    </row>
    <row r="1885" spans="1:19" s="161" customFormat="1">
      <c r="A1885" s="280"/>
      <c r="B1885" s="781"/>
      <c r="C1885" s="775"/>
      <c r="D1885" s="792"/>
      <c r="E1885" s="799" t="s">
        <v>1390</v>
      </c>
      <c r="F1885" s="800"/>
      <c r="G1885" s="800"/>
      <c r="H1885" s="800"/>
      <c r="I1885" s="800"/>
      <c r="J1885" s="800"/>
      <c r="K1885" s="800"/>
      <c r="L1885" s="800"/>
      <c r="M1885" s="800"/>
      <c r="N1885" s="801">
        <v>1.8199999999999996</v>
      </c>
      <c r="O1885" s="801">
        <v>1.5999999999999999</v>
      </c>
      <c r="P1885" s="801">
        <v>0.38500000000000001</v>
      </c>
      <c r="Q1885" s="802">
        <v>1133.69</v>
      </c>
      <c r="R1885" s="800"/>
      <c r="S1885" s="803"/>
    </row>
    <row r="1886" spans="1:19" s="161" customFormat="1">
      <c r="A1886" s="280"/>
      <c r="B1886" s="781"/>
      <c r="C1886" s="775"/>
      <c r="D1886" s="792"/>
      <c r="E1886" s="798" t="s">
        <v>1391</v>
      </c>
      <c r="F1886" s="796"/>
      <c r="G1886" s="798" t="s">
        <v>153</v>
      </c>
      <c r="H1886" s="796" t="s">
        <v>153</v>
      </c>
      <c r="I1886" s="798" t="s">
        <v>154</v>
      </c>
      <c r="J1886" s="796" t="s">
        <v>155</v>
      </c>
      <c r="K1886" s="798" t="s">
        <v>156</v>
      </c>
      <c r="L1886" s="796" t="s">
        <v>1392</v>
      </c>
      <c r="M1886" s="798" t="s">
        <v>1393</v>
      </c>
      <c r="N1886" s="794">
        <v>2.600000000000001</v>
      </c>
      <c r="O1886" s="794">
        <v>2.2000000000000002</v>
      </c>
      <c r="P1886" s="794"/>
      <c r="Q1886" s="795">
        <v>2078.8760000000002</v>
      </c>
      <c r="R1886" s="796"/>
      <c r="S1886" s="797"/>
    </row>
    <row r="1887" spans="1:19" s="161" customFormat="1">
      <c r="A1887" s="280"/>
      <c r="B1887" s="781"/>
      <c r="C1887" s="775"/>
      <c r="D1887" s="792"/>
      <c r="E1887" s="793"/>
      <c r="F1887" s="792"/>
      <c r="G1887" s="793"/>
      <c r="H1887" s="792"/>
      <c r="I1887" s="793"/>
      <c r="J1887" s="792"/>
      <c r="K1887" s="793"/>
      <c r="L1887" s="792"/>
      <c r="M1887" s="793"/>
      <c r="N1887" s="794"/>
      <c r="O1887" s="794"/>
      <c r="P1887" s="794"/>
      <c r="Q1887" s="795"/>
      <c r="R1887" s="796" t="s">
        <v>161</v>
      </c>
      <c r="S1887" s="797">
        <v>153003</v>
      </c>
    </row>
    <row r="1888" spans="1:19" s="161" customFormat="1">
      <c r="A1888" s="280"/>
      <c r="B1888" s="781"/>
      <c r="C1888" s="775"/>
      <c r="D1888" s="792"/>
      <c r="E1888" s="799" t="s">
        <v>1394</v>
      </c>
      <c r="F1888" s="800"/>
      <c r="G1888" s="800"/>
      <c r="H1888" s="800"/>
      <c r="I1888" s="800"/>
      <c r="J1888" s="800"/>
      <c r="K1888" s="800"/>
      <c r="L1888" s="800"/>
      <c r="M1888" s="800"/>
      <c r="N1888" s="801">
        <v>2.600000000000001</v>
      </c>
      <c r="O1888" s="801">
        <v>2.2000000000000002</v>
      </c>
      <c r="P1888" s="801">
        <v>0.4</v>
      </c>
      <c r="Q1888" s="802">
        <v>2078.8760000000002</v>
      </c>
      <c r="R1888" s="800"/>
      <c r="S1888" s="803"/>
    </row>
    <row r="1889" spans="1:19" s="161" customFormat="1">
      <c r="A1889" s="280"/>
      <c r="B1889" s="781"/>
      <c r="C1889" s="775"/>
      <c r="D1889" s="792"/>
      <c r="E1889" s="798" t="s">
        <v>1395</v>
      </c>
      <c r="F1889" s="796"/>
      <c r="G1889" s="798" t="s">
        <v>153</v>
      </c>
      <c r="H1889" s="796" t="s">
        <v>153</v>
      </c>
      <c r="I1889" s="798" t="s">
        <v>154</v>
      </c>
      <c r="J1889" s="796" t="s">
        <v>155</v>
      </c>
      <c r="K1889" s="798" t="s">
        <v>156</v>
      </c>
      <c r="L1889" s="796" t="s">
        <v>1318</v>
      </c>
      <c r="M1889" s="798" t="s">
        <v>1396</v>
      </c>
      <c r="N1889" s="794">
        <v>2.4499999999999997</v>
      </c>
      <c r="O1889" s="794">
        <v>2.2000000000000002</v>
      </c>
      <c r="P1889" s="794"/>
      <c r="Q1889" s="795">
        <v>1832.6700000000003</v>
      </c>
      <c r="R1889" s="796"/>
      <c r="S1889" s="797"/>
    </row>
    <row r="1890" spans="1:19" s="161" customFormat="1">
      <c r="A1890" s="280"/>
      <c r="B1890" s="781"/>
      <c r="C1890" s="775"/>
      <c r="D1890" s="792"/>
      <c r="E1890" s="793"/>
      <c r="F1890" s="792"/>
      <c r="G1890" s="793"/>
      <c r="H1890" s="792"/>
      <c r="I1890" s="793"/>
      <c r="J1890" s="792"/>
      <c r="K1890" s="793"/>
      <c r="L1890" s="792"/>
      <c r="M1890" s="793"/>
      <c r="N1890" s="794"/>
      <c r="O1890" s="794"/>
      <c r="P1890" s="794"/>
      <c r="Q1890" s="795"/>
      <c r="R1890" s="796" t="s">
        <v>161</v>
      </c>
      <c r="S1890" s="797">
        <v>155462</v>
      </c>
    </row>
    <row r="1891" spans="1:19" s="161" customFormat="1">
      <c r="A1891" s="280"/>
      <c r="B1891" s="781"/>
      <c r="C1891" s="775"/>
      <c r="D1891" s="792"/>
      <c r="E1891" s="799" t="s">
        <v>1397</v>
      </c>
      <c r="F1891" s="800"/>
      <c r="G1891" s="800"/>
      <c r="H1891" s="800"/>
      <c r="I1891" s="800"/>
      <c r="J1891" s="800"/>
      <c r="K1891" s="800"/>
      <c r="L1891" s="800"/>
      <c r="M1891" s="800"/>
      <c r="N1891" s="801">
        <v>2.4499999999999997</v>
      </c>
      <c r="O1891" s="801">
        <v>2.2000000000000002</v>
      </c>
      <c r="P1891" s="801">
        <v>0.57999999999999996</v>
      </c>
      <c r="Q1891" s="802">
        <v>1832.6700000000003</v>
      </c>
      <c r="R1891" s="800"/>
      <c r="S1891" s="803"/>
    </row>
    <row r="1892" spans="1:19" s="161" customFormat="1">
      <c r="A1892" s="280"/>
      <c r="B1892" s="781"/>
      <c r="C1892" s="775"/>
      <c r="D1892" s="792"/>
      <c r="E1892" s="798" t="s">
        <v>1398</v>
      </c>
      <c r="F1892" s="796"/>
      <c r="G1892" s="798" t="s">
        <v>153</v>
      </c>
      <c r="H1892" s="796" t="s">
        <v>153</v>
      </c>
      <c r="I1892" s="798" t="s">
        <v>154</v>
      </c>
      <c r="J1892" s="796" t="s">
        <v>155</v>
      </c>
      <c r="K1892" s="798" t="s">
        <v>156</v>
      </c>
      <c r="L1892" s="796" t="s">
        <v>1318</v>
      </c>
      <c r="M1892" s="798" t="s">
        <v>1396</v>
      </c>
      <c r="N1892" s="794">
        <v>0.15</v>
      </c>
      <c r="O1892" s="794">
        <v>0.11999999999999998</v>
      </c>
      <c r="P1892" s="794"/>
      <c r="Q1892" s="795">
        <v>312.58000000000004</v>
      </c>
      <c r="R1892" s="796"/>
      <c r="S1892" s="797"/>
    </row>
    <row r="1893" spans="1:19" s="161" customFormat="1">
      <c r="A1893" s="280"/>
      <c r="B1893" s="781"/>
      <c r="C1893" s="775"/>
      <c r="D1893" s="792"/>
      <c r="E1893" s="793"/>
      <c r="F1893" s="792"/>
      <c r="G1893" s="793"/>
      <c r="H1893" s="792"/>
      <c r="I1893" s="793"/>
      <c r="J1893" s="792"/>
      <c r="K1893" s="793"/>
      <c r="L1893" s="792"/>
      <c r="M1893" s="793"/>
      <c r="N1893" s="794"/>
      <c r="O1893" s="794"/>
      <c r="P1893" s="794"/>
      <c r="Q1893" s="795"/>
      <c r="R1893" s="796" t="s">
        <v>161</v>
      </c>
      <c r="S1893" s="797">
        <v>32956</v>
      </c>
    </row>
    <row r="1894" spans="1:19" s="161" customFormat="1">
      <c r="A1894" s="280"/>
      <c r="B1894" s="781"/>
      <c r="C1894" s="775"/>
      <c r="D1894" s="792"/>
      <c r="E1894" s="799" t="s">
        <v>1399</v>
      </c>
      <c r="F1894" s="800"/>
      <c r="G1894" s="800"/>
      <c r="H1894" s="800"/>
      <c r="I1894" s="800"/>
      <c r="J1894" s="800"/>
      <c r="K1894" s="800"/>
      <c r="L1894" s="800"/>
      <c r="M1894" s="800"/>
      <c r="N1894" s="801">
        <v>0.15</v>
      </c>
      <c r="O1894" s="801">
        <v>0.11999999999999998</v>
      </c>
      <c r="P1894" s="801">
        <v>6.6000000000000003E-2</v>
      </c>
      <c r="Q1894" s="802">
        <v>312.58000000000004</v>
      </c>
      <c r="R1894" s="800"/>
      <c r="S1894" s="803"/>
    </row>
    <row r="1895" spans="1:19" s="161" customFormat="1">
      <c r="A1895" s="280"/>
      <c r="B1895" s="781"/>
      <c r="C1895" s="775"/>
      <c r="D1895" s="792"/>
      <c r="E1895" s="798" t="s">
        <v>1400</v>
      </c>
      <c r="F1895" s="796"/>
      <c r="G1895" s="798" t="s">
        <v>153</v>
      </c>
      <c r="H1895" s="796" t="s">
        <v>153</v>
      </c>
      <c r="I1895" s="798" t="s">
        <v>154</v>
      </c>
      <c r="J1895" s="796" t="s">
        <v>155</v>
      </c>
      <c r="K1895" s="798" t="s">
        <v>156</v>
      </c>
      <c r="L1895" s="796" t="s">
        <v>1248</v>
      </c>
      <c r="M1895" s="798" t="s">
        <v>1401</v>
      </c>
      <c r="N1895" s="794">
        <v>3.44</v>
      </c>
      <c r="O1895" s="794">
        <v>1.6999999999999995</v>
      </c>
      <c r="P1895" s="794"/>
      <c r="Q1895" s="795">
        <v>4295.5961360677084</v>
      </c>
      <c r="R1895" s="796"/>
      <c r="S1895" s="797"/>
    </row>
    <row r="1896" spans="1:19" s="161" customFormat="1">
      <c r="A1896" s="280"/>
      <c r="B1896" s="781"/>
      <c r="C1896" s="775"/>
      <c r="D1896" s="792"/>
      <c r="E1896" s="793"/>
      <c r="F1896" s="792"/>
      <c r="G1896" s="793"/>
      <c r="H1896" s="792"/>
      <c r="I1896" s="793"/>
      <c r="J1896" s="792"/>
      <c r="K1896" s="793"/>
      <c r="L1896" s="792"/>
      <c r="M1896" s="793"/>
      <c r="N1896" s="794"/>
      <c r="O1896" s="794"/>
      <c r="P1896" s="794"/>
      <c r="Q1896" s="795"/>
      <c r="R1896" s="796" t="s">
        <v>161</v>
      </c>
      <c r="S1896" s="797">
        <v>352239</v>
      </c>
    </row>
    <row r="1897" spans="1:19" s="161" customFormat="1">
      <c r="A1897" s="280"/>
      <c r="B1897" s="781"/>
      <c r="C1897" s="775"/>
      <c r="D1897" s="792"/>
      <c r="E1897" s="799" t="s">
        <v>1402</v>
      </c>
      <c r="F1897" s="800"/>
      <c r="G1897" s="800"/>
      <c r="H1897" s="800"/>
      <c r="I1897" s="800"/>
      <c r="J1897" s="800"/>
      <c r="K1897" s="800"/>
      <c r="L1897" s="800"/>
      <c r="M1897" s="800"/>
      <c r="N1897" s="801">
        <v>3.44</v>
      </c>
      <c r="O1897" s="801">
        <v>1.6999999999999995</v>
      </c>
      <c r="P1897" s="801">
        <v>0</v>
      </c>
      <c r="Q1897" s="802">
        <v>4295.5961360677084</v>
      </c>
      <c r="R1897" s="800"/>
      <c r="S1897" s="803"/>
    </row>
    <row r="1898" spans="1:19" s="161" customFormat="1">
      <c r="A1898" s="280"/>
      <c r="B1898" s="781"/>
      <c r="C1898" s="785"/>
      <c r="D1898" s="796" t="s">
        <v>176</v>
      </c>
      <c r="E1898" s="792"/>
      <c r="F1898" s="792"/>
      <c r="G1898" s="792"/>
      <c r="H1898" s="792"/>
      <c r="I1898" s="792"/>
      <c r="J1898" s="792"/>
      <c r="K1898" s="792"/>
      <c r="L1898" s="792"/>
      <c r="M1898" s="792"/>
      <c r="N1898" s="794">
        <v>10.460000000000006</v>
      </c>
      <c r="O1898" s="794">
        <v>7.8200000000000012</v>
      </c>
      <c r="P1898" s="794"/>
      <c r="Q1898" s="795">
        <v>9653.4121360677073</v>
      </c>
      <c r="R1898" s="792"/>
      <c r="S1898" s="797"/>
    </row>
    <row r="1899" spans="1:19" s="161" customFormat="1">
      <c r="A1899" s="280"/>
      <c r="B1899" s="782"/>
      <c r="C1899" s="786" t="s">
        <v>1899</v>
      </c>
      <c r="D1899" s="800"/>
      <c r="E1899" s="800"/>
      <c r="F1899" s="800"/>
      <c r="G1899" s="800"/>
      <c r="H1899" s="800"/>
      <c r="I1899" s="800"/>
      <c r="J1899" s="800"/>
      <c r="K1899" s="800"/>
      <c r="L1899" s="800"/>
      <c r="M1899" s="800"/>
      <c r="N1899" s="801">
        <v>10.460000000000006</v>
      </c>
      <c r="O1899" s="801">
        <v>7.8200000000000012</v>
      </c>
      <c r="P1899" s="801"/>
      <c r="Q1899" s="802">
        <v>9653.4121360677073</v>
      </c>
      <c r="R1899" s="800"/>
      <c r="S1899" s="803"/>
    </row>
    <row r="1900" spans="1:19" s="161" customFormat="1">
      <c r="A1900" s="280"/>
      <c r="B1900" s="784" t="s">
        <v>1423</v>
      </c>
      <c r="C1900" s="779"/>
      <c r="D1900" s="804"/>
      <c r="E1900" s="804"/>
      <c r="F1900" s="804"/>
      <c r="G1900" s="804"/>
      <c r="H1900" s="804"/>
      <c r="I1900" s="804"/>
      <c r="J1900" s="804"/>
      <c r="K1900" s="804"/>
      <c r="L1900" s="804"/>
      <c r="M1900" s="804"/>
      <c r="N1900" s="805">
        <v>394.86099999999834</v>
      </c>
      <c r="O1900" s="805">
        <v>330.78399999999857</v>
      </c>
      <c r="P1900" s="805"/>
      <c r="Q1900" s="806">
        <v>913308.55613606854</v>
      </c>
      <c r="R1900" s="804"/>
      <c r="S1900" s="807"/>
    </row>
    <row r="1901" spans="1:19" s="161" customFormat="1">
      <c r="A1901" s="280"/>
      <c r="B1901" s="783" t="s">
        <v>14</v>
      </c>
      <c r="C1901" s="776" t="s">
        <v>304</v>
      </c>
      <c r="D1901" s="796" t="s">
        <v>150</v>
      </c>
      <c r="E1901" s="798" t="s">
        <v>1424</v>
      </c>
      <c r="F1901" s="796" t="s">
        <v>1427</v>
      </c>
      <c r="G1901" s="798" t="s">
        <v>153</v>
      </c>
      <c r="H1901" s="796" t="s">
        <v>153</v>
      </c>
      <c r="I1901" s="798" t="s">
        <v>159</v>
      </c>
      <c r="J1901" s="796" t="s">
        <v>155</v>
      </c>
      <c r="K1901" s="798" t="s">
        <v>156</v>
      </c>
      <c r="L1901" s="796" t="s">
        <v>1425</v>
      </c>
      <c r="M1901" s="798" t="s">
        <v>1426</v>
      </c>
      <c r="N1901" s="794">
        <v>0</v>
      </c>
      <c r="O1901" s="794">
        <v>0</v>
      </c>
      <c r="P1901" s="794"/>
      <c r="Q1901" s="795">
        <v>0</v>
      </c>
      <c r="R1901" s="796"/>
      <c r="S1901" s="797"/>
    </row>
    <row r="1902" spans="1:19" s="161" customFormat="1">
      <c r="A1902" s="280"/>
      <c r="B1902" s="781"/>
      <c r="C1902" s="775"/>
      <c r="D1902" s="792"/>
      <c r="E1902" s="793"/>
      <c r="F1902" s="792"/>
      <c r="G1902" s="793"/>
      <c r="H1902" s="792"/>
      <c r="I1902" s="793"/>
      <c r="J1902" s="792"/>
      <c r="K1902" s="793"/>
      <c r="L1902" s="792"/>
      <c r="M1902" s="793"/>
      <c r="N1902" s="794"/>
      <c r="O1902" s="794"/>
      <c r="P1902" s="794"/>
      <c r="Q1902" s="795"/>
      <c r="R1902" s="796" t="s">
        <v>161</v>
      </c>
      <c r="S1902" s="797">
        <v>0</v>
      </c>
    </row>
    <row r="1903" spans="1:19" s="161" customFormat="1">
      <c r="A1903" s="280"/>
      <c r="B1903" s="781"/>
      <c r="C1903" s="775"/>
      <c r="D1903" s="792"/>
      <c r="E1903" s="793"/>
      <c r="F1903" s="796" t="s">
        <v>1431</v>
      </c>
      <c r="G1903" s="798" t="s">
        <v>153</v>
      </c>
      <c r="H1903" s="796" t="s">
        <v>153</v>
      </c>
      <c r="I1903" s="798" t="s">
        <v>159</v>
      </c>
      <c r="J1903" s="796" t="s">
        <v>155</v>
      </c>
      <c r="K1903" s="798" t="s">
        <v>156</v>
      </c>
      <c r="L1903" s="796" t="s">
        <v>1425</v>
      </c>
      <c r="M1903" s="798" t="s">
        <v>1426</v>
      </c>
      <c r="N1903" s="794">
        <v>1.5999999999999999</v>
      </c>
      <c r="O1903" s="794">
        <v>0.79999999999999993</v>
      </c>
      <c r="P1903" s="794"/>
      <c r="Q1903" s="795">
        <v>135.589</v>
      </c>
      <c r="R1903" s="796"/>
      <c r="S1903" s="797"/>
    </row>
    <row r="1904" spans="1:19" s="161" customFormat="1">
      <c r="A1904" s="280"/>
      <c r="B1904" s="781"/>
      <c r="C1904" s="775"/>
      <c r="D1904" s="792"/>
      <c r="E1904" s="793"/>
      <c r="F1904" s="792"/>
      <c r="G1904" s="793"/>
      <c r="H1904" s="792"/>
      <c r="I1904" s="793"/>
      <c r="J1904" s="792"/>
      <c r="K1904" s="793"/>
      <c r="L1904" s="792"/>
      <c r="M1904" s="793"/>
      <c r="N1904" s="794"/>
      <c r="O1904" s="794"/>
      <c r="P1904" s="794"/>
      <c r="Q1904" s="795"/>
      <c r="R1904" s="796" t="s">
        <v>161</v>
      </c>
      <c r="S1904" s="797">
        <v>12698</v>
      </c>
    </row>
    <row r="1905" spans="1:254" s="161" customFormat="1">
      <c r="A1905" s="280"/>
      <c r="B1905" s="781"/>
      <c r="C1905" s="775"/>
      <c r="D1905" s="792"/>
      <c r="E1905" s="793"/>
      <c r="F1905" s="796" t="s">
        <v>2193</v>
      </c>
      <c r="G1905" s="798" t="s">
        <v>153</v>
      </c>
      <c r="H1905" s="796" t="s">
        <v>153</v>
      </c>
      <c r="I1905" s="798" t="s">
        <v>159</v>
      </c>
      <c r="J1905" s="796" t="s">
        <v>155</v>
      </c>
      <c r="K1905" s="798" t="s">
        <v>156</v>
      </c>
      <c r="L1905" s="796" t="s">
        <v>1425</v>
      </c>
      <c r="M1905" s="798" t="s">
        <v>1426</v>
      </c>
      <c r="N1905" s="794">
        <v>0</v>
      </c>
      <c r="O1905" s="794">
        <v>0</v>
      </c>
      <c r="P1905" s="794"/>
      <c r="Q1905" s="795">
        <v>0</v>
      </c>
      <c r="R1905" s="796"/>
      <c r="S1905" s="797"/>
    </row>
    <row r="1906" spans="1:254" s="161" customFormat="1">
      <c r="A1906" s="280"/>
      <c r="B1906" s="781"/>
      <c r="C1906" s="775"/>
      <c r="D1906" s="792"/>
      <c r="E1906" s="793"/>
      <c r="F1906" s="792"/>
      <c r="G1906" s="793"/>
      <c r="H1906" s="792"/>
      <c r="I1906" s="793"/>
      <c r="J1906" s="792"/>
      <c r="K1906" s="793"/>
      <c r="L1906" s="792"/>
      <c r="M1906" s="793"/>
      <c r="N1906" s="794"/>
      <c r="O1906" s="794"/>
      <c r="P1906" s="794"/>
      <c r="Q1906" s="795"/>
      <c r="R1906" s="796" t="s">
        <v>161</v>
      </c>
      <c r="S1906" s="797">
        <v>0</v>
      </c>
    </row>
    <row r="1907" spans="1:254" s="161" customFormat="1">
      <c r="A1907" s="280"/>
      <c r="B1907" s="781"/>
      <c r="C1907" s="775"/>
      <c r="D1907" s="792"/>
      <c r="E1907" s="799" t="s">
        <v>1428</v>
      </c>
      <c r="F1907" s="800"/>
      <c r="G1907" s="800"/>
      <c r="H1907" s="800"/>
      <c r="I1907" s="800"/>
      <c r="J1907" s="800"/>
      <c r="K1907" s="800"/>
      <c r="L1907" s="800"/>
      <c r="M1907" s="800"/>
      <c r="N1907" s="801">
        <v>1.5999999999999999</v>
      </c>
      <c r="O1907" s="801">
        <v>0.79999999999999993</v>
      </c>
      <c r="P1907" s="801">
        <v>1.2</v>
      </c>
      <c r="Q1907" s="802">
        <v>135.589</v>
      </c>
      <c r="R1907" s="800"/>
      <c r="S1907" s="803"/>
    </row>
    <row r="1908" spans="1:254" s="161" customFormat="1">
      <c r="A1908" s="280"/>
      <c r="B1908" s="781"/>
      <c r="C1908" s="775"/>
      <c r="D1908" s="792"/>
      <c r="E1908" s="798" t="s">
        <v>1871</v>
      </c>
      <c r="F1908" s="796" t="s">
        <v>2006</v>
      </c>
      <c r="G1908" s="798" t="s">
        <v>153</v>
      </c>
      <c r="H1908" s="796" t="s">
        <v>153</v>
      </c>
      <c r="I1908" s="798" t="s">
        <v>159</v>
      </c>
      <c r="J1908" s="796" t="s">
        <v>155</v>
      </c>
      <c r="K1908" s="798" t="s">
        <v>156</v>
      </c>
      <c r="L1908" s="796" t="s">
        <v>1425</v>
      </c>
      <c r="M1908" s="798" t="s">
        <v>1429</v>
      </c>
      <c r="N1908" s="794">
        <v>0.80000000000000016</v>
      </c>
      <c r="O1908" s="794">
        <v>0.45</v>
      </c>
      <c r="P1908" s="794"/>
      <c r="Q1908" s="795">
        <v>14.536000000000003</v>
      </c>
      <c r="R1908" s="796"/>
      <c r="S1908" s="797"/>
    </row>
    <row r="1909" spans="1:254" s="161" customFormat="1" ht="14.25">
      <c r="A1909" s="281"/>
      <c r="B1909" s="781"/>
      <c r="C1909" s="775"/>
      <c r="D1909" s="792"/>
      <c r="E1909" s="793"/>
      <c r="F1909" s="792"/>
      <c r="G1909" s="793"/>
      <c r="H1909" s="792"/>
      <c r="I1909" s="793"/>
      <c r="J1909" s="792"/>
      <c r="K1909" s="793"/>
      <c r="L1909" s="792"/>
      <c r="M1909" s="793"/>
      <c r="N1909" s="794"/>
      <c r="O1909" s="794"/>
      <c r="P1909" s="794"/>
      <c r="Q1909" s="795"/>
      <c r="R1909" s="796" t="s">
        <v>161</v>
      </c>
      <c r="S1909" s="797">
        <v>1198</v>
      </c>
      <c r="T1909" s="234"/>
      <c r="U1909" s="234"/>
      <c r="V1909" s="234"/>
      <c r="W1909" s="234"/>
      <c r="X1909" s="234"/>
      <c r="Y1909" s="234"/>
      <c r="Z1909" s="234"/>
      <c r="AA1909" s="234"/>
      <c r="AB1909" s="234"/>
      <c r="AC1909" s="234"/>
      <c r="AD1909" s="234"/>
      <c r="AE1909" s="234"/>
      <c r="AF1909" s="234"/>
      <c r="AG1909" s="234"/>
      <c r="AH1909" s="234"/>
      <c r="AI1909" s="234"/>
      <c r="AJ1909" s="234"/>
      <c r="AK1909" s="234"/>
      <c r="AL1909" s="234"/>
      <c r="AM1909" s="234"/>
      <c r="AN1909" s="234"/>
      <c r="AO1909" s="234"/>
      <c r="AP1909" s="234"/>
      <c r="AQ1909" s="234"/>
      <c r="AR1909" s="234"/>
      <c r="AS1909" s="234"/>
      <c r="AT1909" s="234"/>
      <c r="AU1909" s="234"/>
      <c r="AV1909" s="234"/>
      <c r="AW1909" s="234"/>
      <c r="AX1909" s="234"/>
      <c r="AY1909" s="234"/>
      <c r="AZ1909" s="234"/>
      <c r="BA1909" s="234"/>
      <c r="BB1909" s="234"/>
      <c r="BC1909" s="234"/>
      <c r="BD1909" s="234"/>
      <c r="BE1909" s="234"/>
      <c r="BF1909" s="234"/>
      <c r="BG1909" s="234"/>
      <c r="BH1909" s="234"/>
      <c r="BI1909" s="234"/>
      <c r="BJ1909" s="234"/>
      <c r="BK1909" s="234"/>
      <c r="BL1909" s="234"/>
      <c r="BM1909" s="234"/>
      <c r="BN1909" s="234"/>
      <c r="BO1909" s="234"/>
      <c r="BP1909" s="234"/>
      <c r="BQ1909" s="234"/>
      <c r="BR1909" s="234"/>
      <c r="BS1909" s="234"/>
      <c r="BT1909" s="234"/>
      <c r="BU1909" s="234"/>
      <c r="BV1909" s="234"/>
      <c r="BW1909" s="234"/>
      <c r="BX1909" s="234"/>
      <c r="BY1909" s="234"/>
      <c r="BZ1909" s="234"/>
      <c r="CA1909" s="234"/>
      <c r="CB1909" s="234"/>
      <c r="CC1909" s="234"/>
      <c r="CD1909" s="234"/>
      <c r="CE1909" s="234"/>
      <c r="CF1909" s="234"/>
      <c r="CG1909" s="234"/>
      <c r="CH1909" s="234"/>
      <c r="CI1909" s="234"/>
      <c r="CJ1909" s="234"/>
      <c r="CK1909" s="234"/>
      <c r="CL1909" s="234"/>
      <c r="CM1909" s="234"/>
      <c r="CN1909" s="234"/>
      <c r="CO1909" s="234"/>
      <c r="CP1909" s="234"/>
      <c r="CQ1909" s="234"/>
      <c r="CR1909" s="234"/>
      <c r="CS1909" s="234"/>
      <c r="CT1909" s="234"/>
      <c r="CU1909" s="234"/>
      <c r="CV1909" s="234"/>
      <c r="CW1909" s="234"/>
      <c r="CX1909" s="234"/>
      <c r="CY1909" s="234"/>
      <c r="CZ1909" s="234"/>
      <c r="DA1909" s="234"/>
      <c r="DB1909" s="234"/>
      <c r="DC1909" s="234"/>
      <c r="DD1909" s="234"/>
      <c r="DE1909" s="234"/>
      <c r="DF1909" s="234"/>
      <c r="DG1909" s="234"/>
      <c r="DH1909" s="234"/>
      <c r="DI1909" s="234"/>
      <c r="DJ1909" s="234"/>
      <c r="DK1909" s="234"/>
      <c r="DL1909" s="234"/>
      <c r="DM1909" s="234"/>
      <c r="DN1909" s="234"/>
      <c r="DO1909" s="234"/>
      <c r="DP1909" s="234"/>
      <c r="DQ1909" s="234"/>
      <c r="DR1909" s="234"/>
      <c r="DS1909" s="234"/>
      <c r="DT1909" s="234"/>
      <c r="DU1909" s="234"/>
      <c r="DV1909" s="234"/>
      <c r="DW1909" s="234"/>
      <c r="DX1909" s="234"/>
      <c r="DY1909" s="234"/>
      <c r="DZ1909" s="234"/>
      <c r="EA1909" s="234"/>
      <c r="EB1909" s="234"/>
      <c r="EC1909" s="234"/>
      <c r="ED1909" s="234"/>
      <c r="EE1909" s="234"/>
      <c r="EF1909" s="234"/>
      <c r="EG1909" s="234"/>
      <c r="EH1909" s="234"/>
      <c r="EI1909" s="234"/>
      <c r="EJ1909" s="234"/>
      <c r="EK1909" s="234"/>
      <c r="EL1909" s="234"/>
      <c r="EM1909" s="234"/>
      <c r="EN1909" s="234"/>
      <c r="EO1909" s="234"/>
      <c r="EP1909" s="234"/>
      <c r="EQ1909" s="234"/>
      <c r="ER1909" s="234"/>
      <c r="ES1909" s="234"/>
      <c r="ET1909" s="234"/>
      <c r="EU1909" s="234"/>
      <c r="EV1909" s="234"/>
      <c r="EW1909" s="234"/>
      <c r="EX1909" s="234"/>
      <c r="EY1909" s="234"/>
      <c r="EZ1909" s="234"/>
      <c r="FA1909" s="234"/>
      <c r="FB1909" s="234"/>
      <c r="FC1909" s="234"/>
      <c r="FD1909" s="234"/>
      <c r="FE1909" s="234"/>
      <c r="FF1909" s="234"/>
      <c r="FG1909" s="234"/>
      <c r="FH1909" s="234"/>
      <c r="FI1909" s="234"/>
      <c r="FJ1909" s="234"/>
      <c r="FK1909" s="234"/>
      <c r="FL1909" s="234"/>
      <c r="FM1909" s="234"/>
      <c r="FN1909" s="234"/>
      <c r="FO1909" s="234"/>
      <c r="FP1909" s="234"/>
      <c r="FQ1909" s="234"/>
      <c r="FR1909" s="234"/>
      <c r="FS1909" s="234"/>
      <c r="FT1909" s="234"/>
      <c r="FU1909" s="234"/>
      <c r="FV1909" s="234"/>
      <c r="FW1909" s="234"/>
      <c r="FX1909" s="234"/>
      <c r="FY1909" s="234"/>
      <c r="FZ1909" s="234"/>
      <c r="GA1909" s="234"/>
      <c r="GB1909" s="234"/>
      <c r="GC1909" s="234"/>
      <c r="GD1909" s="234"/>
      <c r="GE1909" s="234"/>
      <c r="GF1909" s="234"/>
      <c r="GG1909" s="234"/>
      <c r="GH1909" s="234"/>
      <c r="GI1909" s="234"/>
      <c r="GJ1909" s="234"/>
      <c r="GK1909" s="234"/>
      <c r="GL1909" s="234"/>
      <c r="GM1909" s="234"/>
      <c r="GN1909" s="234"/>
      <c r="GO1909" s="234"/>
      <c r="GP1909" s="234"/>
      <c r="GQ1909" s="234"/>
      <c r="GR1909" s="234"/>
      <c r="GS1909" s="234"/>
      <c r="GT1909" s="234"/>
      <c r="GU1909" s="234"/>
      <c r="GV1909" s="234"/>
      <c r="GW1909" s="234"/>
      <c r="GX1909" s="234"/>
      <c r="GY1909" s="234"/>
      <c r="GZ1909" s="234"/>
      <c r="HA1909" s="234"/>
      <c r="HB1909" s="234"/>
      <c r="HC1909" s="234"/>
      <c r="HD1909" s="234"/>
      <c r="HE1909" s="234"/>
      <c r="HF1909" s="234"/>
      <c r="HG1909" s="234"/>
      <c r="HH1909" s="234"/>
      <c r="HI1909" s="234"/>
      <c r="HJ1909" s="234"/>
      <c r="HK1909" s="234"/>
      <c r="HL1909" s="234"/>
      <c r="HM1909" s="234"/>
      <c r="HN1909" s="234"/>
      <c r="HO1909" s="234"/>
      <c r="HP1909" s="234"/>
      <c r="HQ1909" s="234"/>
      <c r="HR1909" s="234"/>
      <c r="HS1909" s="234"/>
      <c r="HT1909" s="234"/>
      <c r="HU1909" s="234"/>
      <c r="HV1909" s="234"/>
      <c r="HW1909" s="234"/>
      <c r="HX1909" s="234"/>
      <c r="HY1909" s="234"/>
      <c r="HZ1909" s="234"/>
      <c r="IA1909" s="234"/>
      <c r="IB1909" s="234"/>
      <c r="IC1909" s="234"/>
      <c r="ID1909" s="234"/>
      <c r="IE1909" s="234"/>
      <c r="IF1909" s="234"/>
      <c r="IG1909" s="234"/>
      <c r="IH1909" s="234"/>
      <c r="II1909" s="234"/>
      <c r="IJ1909" s="234"/>
      <c r="IK1909" s="234"/>
      <c r="IL1909" s="234"/>
      <c r="IM1909" s="234"/>
      <c r="IN1909" s="234"/>
      <c r="IO1909" s="234"/>
      <c r="IP1909" s="234"/>
      <c r="IQ1909" s="234"/>
      <c r="IR1909" s="234"/>
      <c r="IS1909" s="234"/>
      <c r="IT1909" s="234"/>
    </row>
    <row r="1910" spans="1:254" s="161" customFormat="1">
      <c r="A1910" s="280"/>
      <c r="B1910" s="781"/>
      <c r="C1910" s="775"/>
      <c r="D1910" s="792"/>
      <c r="E1910" s="799" t="s">
        <v>1872</v>
      </c>
      <c r="F1910" s="800"/>
      <c r="G1910" s="800"/>
      <c r="H1910" s="800"/>
      <c r="I1910" s="800"/>
      <c r="J1910" s="800"/>
      <c r="K1910" s="800"/>
      <c r="L1910" s="800"/>
      <c r="M1910" s="800"/>
      <c r="N1910" s="801">
        <v>0.80000000000000016</v>
      </c>
      <c r="O1910" s="801">
        <v>0.45</v>
      </c>
      <c r="P1910" s="801">
        <v>0.32</v>
      </c>
      <c r="Q1910" s="802">
        <v>14.536000000000003</v>
      </c>
      <c r="R1910" s="800"/>
      <c r="S1910" s="803"/>
    </row>
    <row r="1911" spans="1:254" s="161" customFormat="1">
      <c r="A1911" s="280"/>
      <c r="B1911" s="781"/>
      <c r="C1911" s="785"/>
      <c r="D1911" s="796" t="s">
        <v>176</v>
      </c>
      <c r="E1911" s="792"/>
      <c r="F1911" s="792"/>
      <c r="G1911" s="792"/>
      <c r="H1911" s="792"/>
      <c r="I1911" s="792"/>
      <c r="J1911" s="792"/>
      <c r="K1911" s="792"/>
      <c r="L1911" s="792"/>
      <c r="M1911" s="792"/>
      <c r="N1911" s="794">
        <v>2.4</v>
      </c>
      <c r="O1911" s="794">
        <v>1.25</v>
      </c>
      <c r="P1911" s="794"/>
      <c r="Q1911" s="795">
        <v>150.12499999999997</v>
      </c>
      <c r="R1911" s="792"/>
      <c r="S1911" s="797"/>
    </row>
    <row r="1912" spans="1:254" s="161" customFormat="1">
      <c r="A1912" s="280"/>
      <c r="B1912" s="781"/>
      <c r="C1912" s="786" t="s">
        <v>325</v>
      </c>
      <c r="D1912" s="800"/>
      <c r="E1912" s="800"/>
      <c r="F1912" s="800"/>
      <c r="G1912" s="800"/>
      <c r="H1912" s="800"/>
      <c r="I1912" s="800"/>
      <c r="J1912" s="800"/>
      <c r="K1912" s="800"/>
      <c r="L1912" s="800"/>
      <c r="M1912" s="800"/>
      <c r="N1912" s="801">
        <v>2.4</v>
      </c>
      <c r="O1912" s="801">
        <v>1.25</v>
      </c>
      <c r="P1912" s="801"/>
      <c r="Q1912" s="802">
        <v>150.12499999999997</v>
      </c>
      <c r="R1912" s="800"/>
      <c r="S1912" s="803"/>
    </row>
    <row r="1913" spans="1:254" s="161" customFormat="1">
      <c r="A1913" s="280"/>
      <c r="B1913" s="781"/>
      <c r="C1913" s="776" t="s">
        <v>2007</v>
      </c>
      <c r="D1913" s="796" t="s">
        <v>150</v>
      </c>
      <c r="E1913" s="798" t="s">
        <v>2194</v>
      </c>
      <c r="F1913" s="796" t="s">
        <v>1809</v>
      </c>
      <c r="G1913" s="798" t="s">
        <v>153</v>
      </c>
      <c r="H1913" s="796" t="s">
        <v>153</v>
      </c>
      <c r="I1913" s="798" t="s">
        <v>159</v>
      </c>
      <c r="J1913" s="796" t="s">
        <v>223</v>
      </c>
      <c r="K1913" s="798" t="s">
        <v>156</v>
      </c>
      <c r="L1913" s="796" t="s">
        <v>1430</v>
      </c>
      <c r="M1913" s="798" t="s">
        <v>1430</v>
      </c>
      <c r="N1913" s="794">
        <v>20.079999999999998</v>
      </c>
      <c r="O1913" s="794">
        <v>18.25</v>
      </c>
      <c r="P1913" s="794"/>
      <c r="Q1913" s="795">
        <v>813.61400000000003</v>
      </c>
      <c r="R1913" s="796"/>
      <c r="S1913" s="797"/>
    </row>
    <row r="1914" spans="1:254" s="161" customFormat="1">
      <c r="A1914" s="280"/>
      <c r="B1914" s="781"/>
      <c r="C1914" s="775"/>
      <c r="D1914" s="792"/>
      <c r="E1914" s="793"/>
      <c r="F1914" s="792"/>
      <c r="G1914" s="793"/>
      <c r="H1914" s="792"/>
      <c r="I1914" s="793"/>
      <c r="J1914" s="792"/>
      <c r="K1914" s="793"/>
      <c r="L1914" s="792"/>
      <c r="M1914" s="793"/>
      <c r="N1914" s="794"/>
      <c r="O1914" s="794"/>
      <c r="P1914" s="794"/>
      <c r="Q1914" s="795"/>
      <c r="R1914" s="796" t="s">
        <v>161</v>
      </c>
      <c r="S1914" s="797">
        <v>62980.4</v>
      </c>
    </row>
    <row r="1915" spans="1:254" s="161" customFormat="1">
      <c r="A1915" s="280"/>
      <c r="B1915" s="781"/>
      <c r="C1915" s="775"/>
      <c r="D1915" s="792"/>
      <c r="E1915" s="799" t="s">
        <v>2195</v>
      </c>
      <c r="F1915" s="800"/>
      <c r="G1915" s="800"/>
      <c r="H1915" s="800"/>
      <c r="I1915" s="800"/>
      <c r="J1915" s="800"/>
      <c r="K1915" s="800"/>
      <c r="L1915" s="800"/>
      <c r="M1915" s="800"/>
      <c r="N1915" s="801">
        <v>20.079999999999998</v>
      </c>
      <c r="O1915" s="801">
        <v>18.25</v>
      </c>
      <c r="P1915" s="801">
        <v>13.68</v>
      </c>
      <c r="Q1915" s="802">
        <v>813.61400000000003</v>
      </c>
      <c r="R1915" s="800"/>
      <c r="S1915" s="803"/>
    </row>
    <row r="1916" spans="1:254" s="161" customFormat="1">
      <c r="A1916" s="280"/>
      <c r="B1916" s="781"/>
      <c r="C1916" s="785"/>
      <c r="D1916" s="796" t="s">
        <v>176</v>
      </c>
      <c r="E1916" s="792"/>
      <c r="F1916" s="792"/>
      <c r="G1916" s="792"/>
      <c r="H1916" s="792"/>
      <c r="I1916" s="792"/>
      <c r="J1916" s="792"/>
      <c r="K1916" s="792"/>
      <c r="L1916" s="792"/>
      <c r="M1916" s="792"/>
      <c r="N1916" s="794">
        <v>20.079999999999998</v>
      </c>
      <c r="O1916" s="794">
        <v>18.25</v>
      </c>
      <c r="P1916" s="794"/>
      <c r="Q1916" s="795">
        <v>813.61400000000003</v>
      </c>
      <c r="R1916" s="792"/>
      <c r="S1916" s="797"/>
    </row>
    <row r="1917" spans="1:254" s="161" customFormat="1">
      <c r="A1917" s="280"/>
      <c r="B1917" s="782"/>
      <c r="C1917" s="786" t="s">
        <v>2008</v>
      </c>
      <c r="D1917" s="800"/>
      <c r="E1917" s="800"/>
      <c r="F1917" s="800"/>
      <c r="G1917" s="800"/>
      <c r="H1917" s="800"/>
      <c r="I1917" s="800"/>
      <c r="J1917" s="800"/>
      <c r="K1917" s="800"/>
      <c r="L1917" s="800"/>
      <c r="M1917" s="800"/>
      <c r="N1917" s="801">
        <v>20.079999999999998</v>
      </c>
      <c r="O1917" s="801">
        <v>18.25</v>
      </c>
      <c r="P1917" s="801"/>
      <c r="Q1917" s="802">
        <v>813.61400000000003</v>
      </c>
      <c r="R1917" s="800"/>
      <c r="S1917" s="803"/>
    </row>
    <row r="1918" spans="1:254" s="161" customFormat="1">
      <c r="A1918" s="280"/>
      <c r="B1918" s="784" t="s">
        <v>1432</v>
      </c>
      <c r="C1918" s="779"/>
      <c r="D1918" s="804"/>
      <c r="E1918" s="804"/>
      <c r="F1918" s="804"/>
      <c r="G1918" s="804"/>
      <c r="H1918" s="804"/>
      <c r="I1918" s="804"/>
      <c r="J1918" s="804"/>
      <c r="K1918" s="804"/>
      <c r="L1918" s="804"/>
      <c r="M1918" s="804"/>
      <c r="N1918" s="805">
        <v>22.479999999999997</v>
      </c>
      <c r="O1918" s="805">
        <v>19.5</v>
      </c>
      <c r="P1918" s="805"/>
      <c r="Q1918" s="806">
        <v>963.73900000000015</v>
      </c>
      <c r="R1918" s="804"/>
      <c r="S1918" s="807"/>
    </row>
    <row r="1919" spans="1:254" s="161" customFormat="1">
      <c r="A1919" s="280"/>
      <c r="B1919" s="783" t="s">
        <v>15</v>
      </c>
      <c r="C1919" s="776" t="s">
        <v>1810</v>
      </c>
      <c r="D1919" s="796" t="s">
        <v>150</v>
      </c>
      <c r="E1919" s="798" t="s">
        <v>1811</v>
      </c>
      <c r="F1919" s="796"/>
      <c r="G1919" s="798" t="s">
        <v>153</v>
      </c>
      <c r="H1919" s="796" t="s">
        <v>153</v>
      </c>
      <c r="I1919" s="798" t="s">
        <v>154</v>
      </c>
      <c r="J1919" s="796" t="s">
        <v>155</v>
      </c>
      <c r="K1919" s="798" t="s">
        <v>156</v>
      </c>
      <c r="L1919" s="796"/>
      <c r="M1919" s="798"/>
      <c r="N1919" s="794">
        <v>2.6400000000000006</v>
      </c>
      <c r="O1919" s="794">
        <v>1.8939999999999995</v>
      </c>
      <c r="P1919" s="794"/>
      <c r="Q1919" s="795">
        <v>3042.5150000000003</v>
      </c>
      <c r="R1919" s="796"/>
      <c r="S1919" s="797"/>
    </row>
    <row r="1920" spans="1:254" s="161" customFormat="1">
      <c r="A1920" s="280"/>
      <c r="B1920" s="781"/>
      <c r="C1920" s="775"/>
      <c r="D1920" s="792"/>
      <c r="E1920" s="793"/>
      <c r="F1920" s="792"/>
      <c r="G1920" s="793"/>
      <c r="H1920" s="792"/>
      <c r="I1920" s="793"/>
      <c r="J1920" s="792"/>
      <c r="K1920" s="793"/>
      <c r="L1920" s="792"/>
      <c r="M1920" s="793"/>
      <c r="N1920" s="794"/>
      <c r="O1920" s="794"/>
      <c r="P1920" s="794"/>
      <c r="Q1920" s="795"/>
      <c r="R1920" s="796" t="s">
        <v>161</v>
      </c>
      <c r="S1920" s="797">
        <v>278743.59999999998</v>
      </c>
    </row>
    <row r="1921" spans="1:19" s="161" customFormat="1">
      <c r="A1921" s="280"/>
      <c r="B1921" s="781"/>
      <c r="C1921" s="775"/>
      <c r="D1921" s="792"/>
      <c r="E1921" s="799" t="s">
        <v>1812</v>
      </c>
      <c r="F1921" s="800"/>
      <c r="G1921" s="800"/>
      <c r="H1921" s="800"/>
      <c r="I1921" s="800"/>
      <c r="J1921" s="800"/>
      <c r="K1921" s="800"/>
      <c r="L1921" s="800"/>
      <c r="M1921" s="800"/>
      <c r="N1921" s="801">
        <v>2.6400000000000006</v>
      </c>
      <c r="O1921" s="801">
        <v>1.8939999999999995</v>
      </c>
      <c r="P1921" s="801">
        <v>1.2829999999999999</v>
      </c>
      <c r="Q1921" s="802">
        <v>3042.5150000000003</v>
      </c>
      <c r="R1921" s="800"/>
      <c r="S1921" s="803"/>
    </row>
    <row r="1922" spans="1:19" s="161" customFormat="1">
      <c r="A1922" s="280"/>
      <c r="B1922" s="781"/>
      <c r="C1922" s="785"/>
      <c r="D1922" s="796" t="s">
        <v>176</v>
      </c>
      <c r="E1922" s="792"/>
      <c r="F1922" s="792"/>
      <c r="G1922" s="792"/>
      <c r="H1922" s="792"/>
      <c r="I1922" s="792"/>
      <c r="J1922" s="792"/>
      <c r="K1922" s="792"/>
      <c r="L1922" s="792"/>
      <c r="M1922" s="792"/>
      <c r="N1922" s="794">
        <v>2.6400000000000006</v>
      </c>
      <c r="O1922" s="794">
        <v>1.8939999999999995</v>
      </c>
      <c r="P1922" s="794"/>
      <c r="Q1922" s="795">
        <v>3042.5150000000003</v>
      </c>
      <c r="R1922" s="792"/>
      <c r="S1922" s="797"/>
    </row>
    <row r="1923" spans="1:19" s="161" customFormat="1">
      <c r="A1923" s="280"/>
      <c r="B1923" s="781"/>
      <c r="C1923" s="786" t="s">
        <v>1813</v>
      </c>
      <c r="D1923" s="800"/>
      <c r="E1923" s="800"/>
      <c r="F1923" s="800"/>
      <c r="G1923" s="800"/>
      <c r="H1923" s="800"/>
      <c r="I1923" s="800"/>
      <c r="J1923" s="800"/>
      <c r="K1923" s="800"/>
      <c r="L1923" s="800"/>
      <c r="M1923" s="800"/>
      <c r="N1923" s="801">
        <v>2.6400000000000006</v>
      </c>
      <c r="O1923" s="801">
        <v>1.8939999999999995</v>
      </c>
      <c r="P1923" s="801"/>
      <c r="Q1923" s="802">
        <v>3042.5150000000003</v>
      </c>
      <c r="R1923" s="800"/>
      <c r="S1923" s="803"/>
    </row>
    <row r="1924" spans="1:19" s="161" customFormat="1">
      <c r="A1924" s="280"/>
      <c r="B1924" s="781"/>
      <c r="C1924" s="776" t="s">
        <v>1433</v>
      </c>
      <c r="D1924" s="796" t="s">
        <v>150</v>
      </c>
      <c r="E1924" s="798" t="s">
        <v>1020</v>
      </c>
      <c r="F1924" s="796"/>
      <c r="G1924" s="798" t="s">
        <v>153</v>
      </c>
      <c r="H1924" s="796" t="s">
        <v>153</v>
      </c>
      <c r="I1924" s="798" t="s">
        <v>154</v>
      </c>
      <c r="J1924" s="796" t="s">
        <v>155</v>
      </c>
      <c r="K1924" s="798" t="s">
        <v>160</v>
      </c>
      <c r="L1924" s="796" t="s">
        <v>1434</v>
      </c>
      <c r="M1924" s="798" t="s">
        <v>1435</v>
      </c>
      <c r="N1924" s="794">
        <v>0</v>
      </c>
      <c r="O1924" s="794">
        <v>0</v>
      </c>
      <c r="P1924" s="794"/>
      <c r="Q1924" s="795">
        <v>0</v>
      </c>
      <c r="R1924" s="796"/>
      <c r="S1924" s="797"/>
    </row>
    <row r="1925" spans="1:19" s="161" customFormat="1">
      <c r="A1925" s="280"/>
      <c r="B1925" s="781"/>
      <c r="C1925" s="775"/>
      <c r="D1925" s="792"/>
      <c r="E1925" s="793"/>
      <c r="F1925" s="792"/>
      <c r="G1925" s="793"/>
      <c r="H1925" s="792"/>
      <c r="I1925" s="793"/>
      <c r="J1925" s="792"/>
      <c r="K1925" s="793"/>
      <c r="L1925" s="792"/>
      <c r="M1925" s="793"/>
      <c r="N1925" s="794"/>
      <c r="O1925" s="794"/>
      <c r="P1925" s="794"/>
      <c r="Q1925" s="795"/>
      <c r="R1925" s="796" t="s">
        <v>161</v>
      </c>
      <c r="S1925" s="797">
        <v>0</v>
      </c>
    </row>
    <row r="1926" spans="1:19" s="161" customFormat="1">
      <c r="A1926" s="280"/>
      <c r="B1926" s="781"/>
      <c r="C1926" s="775"/>
      <c r="D1926" s="792"/>
      <c r="E1926" s="799" t="s">
        <v>1026</v>
      </c>
      <c r="F1926" s="800"/>
      <c r="G1926" s="800"/>
      <c r="H1926" s="800"/>
      <c r="I1926" s="800"/>
      <c r="J1926" s="800"/>
      <c r="K1926" s="800"/>
      <c r="L1926" s="800"/>
      <c r="M1926" s="800"/>
      <c r="N1926" s="801">
        <v>0</v>
      </c>
      <c r="O1926" s="801">
        <v>0</v>
      </c>
      <c r="P1926" s="801">
        <v>0</v>
      </c>
      <c r="Q1926" s="802">
        <v>0</v>
      </c>
      <c r="R1926" s="800"/>
      <c r="S1926" s="803"/>
    </row>
    <row r="1927" spans="1:19" s="161" customFormat="1">
      <c r="A1927" s="280"/>
      <c r="B1927" s="781"/>
      <c r="C1927" s="775"/>
      <c r="D1927" s="792"/>
      <c r="E1927" s="798" t="s">
        <v>1873</v>
      </c>
      <c r="F1927" s="796"/>
      <c r="G1927" s="798" t="s">
        <v>153</v>
      </c>
      <c r="H1927" s="796" t="s">
        <v>153</v>
      </c>
      <c r="I1927" s="798" t="s">
        <v>154</v>
      </c>
      <c r="J1927" s="796" t="s">
        <v>155</v>
      </c>
      <c r="K1927" s="798" t="s">
        <v>156</v>
      </c>
      <c r="L1927" s="796" t="s">
        <v>1434</v>
      </c>
      <c r="M1927" s="798" t="s">
        <v>1435</v>
      </c>
      <c r="N1927" s="794">
        <v>11.188000000000002</v>
      </c>
      <c r="O1927" s="794">
        <v>5.735999999999998</v>
      </c>
      <c r="P1927" s="794"/>
      <c r="Q1927" s="795">
        <v>32.101999999999997</v>
      </c>
      <c r="R1927" s="796"/>
      <c r="S1927" s="797"/>
    </row>
    <row r="1928" spans="1:19" s="161" customFormat="1">
      <c r="A1928" s="280"/>
      <c r="B1928" s="781"/>
      <c r="C1928" s="775"/>
      <c r="D1928" s="792"/>
      <c r="E1928" s="793"/>
      <c r="F1928" s="792"/>
      <c r="G1928" s="793"/>
      <c r="H1928" s="792"/>
      <c r="I1928" s="793"/>
      <c r="J1928" s="792"/>
      <c r="K1928" s="793"/>
      <c r="L1928" s="792"/>
      <c r="M1928" s="793"/>
      <c r="N1928" s="794"/>
      <c r="O1928" s="794"/>
      <c r="P1928" s="794"/>
      <c r="Q1928" s="795"/>
      <c r="R1928" s="796" t="s">
        <v>161</v>
      </c>
      <c r="S1928" s="797">
        <v>2737.8</v>
      </c>
    </row>
    <row r="1929" spans="1:19" s="161" customFormat="1">
      <c r="A1929" s="280"/>
      <c r="B1929" s="781"/>
      <c r="C1929" s="775"/>
      <c r="D1929" s="792"/>
      <c r="E1929" s="799" t="s">
        <v>1874</v>
      </c>
      <c r="F1929" s="800"/>
      <c r="G1929" s="800"/>
      <c r="H1929" s="800"/>
      <c r="I1929" s="800"/>
      <c r="J1929" s="800"/>
      <c r="K1929" s="800"/>
      <c r="L1929" s="800"/>
      <c r="M1929" s="800"/>
      <c r="N1929" s="801">
        <v>11.188000000000002</v>
      </c>
      <c r="O1929" s="801">
        <v>5.735999999999998</v>
      </c>
      <c r="P1929" s="801">
        <v>3.742</v>
      </c>
      <c r="Q1929" s="802">
        <v>32.101999999999997</v>
      </c>
      <c r="R1929" s="800"/>
      <c r="S1929" s="803"/>
    </row>
    <row r="1930" spans="1:19" s="161" customFormat="1">
      <c r="A1930" s="280"/>
      <c r="B1930" s="781"/>
      <c r="C1930" s="785"/>
      <c r="D1930" s="796" t="s">
        <v>176</v>
      </c>
      <c r="E1930" s="792"/>
      <c r="F1930" s="792"/>
      <c r="G1930" s="792"/>
      <c r="H1930" s="792"/>
      <c r="I1930" s="792"/>
      <c r="J1930" s="792"/>
      <c r="K1930" s="792"/>
      <c r="L1930" s="792"/>
      <c r="M1930" s="792"/>
      <c r="N1930" s="794">
        <v>11.188000000000002</v>
      </c>
      <c r="O1930" s="794">
        <v>5.735999999999998</v>
      </c>
      <c r="P1930" s="794"/>
      <c r="Q1930" s="795">
        <v>32.101999999999997</v>
      </c>
      <c r="R1930" s="792"/>
      <c r="S1930" s="797"/>
    </row>
    <row r="1931" spans="1:19" s="161" customFormat="1">
      <c r="A1931" s="280"/>
      <c r="B1931" s="781"/>
      <c r="C1931" s="786" t="s">
        <v>1436</v>
      </c>
      <c r="D1931" s="800"/>
      <c r="E1931" s="800"/>
      <c r="F1931" s="800"/>
      <c r="G1931" s="800"/>
      <c r="H1931" s="800"/>
      <c r="I1931" s="800"/>
      <c r="J1931" s="800"/>
      <c r="K1931" s="800"/>
      <c r="L1931" s="800"/>
      <c r="M1931" s="800"/>
      <c r="N1931" s="801">
        <v>11.188000000000002</v>
      </c>
      <c r="O1931" s="801">
        <v>5.735999999999998</v>
      </c>
      <c r="P1931" s="801"/>
      <c r="Q1931" s="802">
        <v>32.101999999999997</v>
      </c>
      <c r="R1931" s="800"/>
      <c r="S1931" s="803"/>
    </row>
    <row r="1932" spans="1:19" s="161" customFormat="1">
      <c r="A1932" s="280"/>
      <c r="B1932" s="781"/>
      <c r="C1932" s="776" t="s">
        <v>1900</v>
      </c>
      <c r="D1932" s="796" t="s">
        <v>150</v>
      </c>
      <c r="E1932" s="798" t="s">
        <v>1439</v>
      </c>
      <c r="F1932" s="796" t="s">
        <v>1440</v>
      </c>
      <c r="G1932" s="798" t="s">
        <v>354</v>
      </c>
      <c r="H1932" s="796" t="s">
        <v>354</v>
      </c>
      <c r="I1932" s="798" t="s">
        <v>159</v>
      </c>
      <c r="J1932" s="796" t="s">
        <v>223</v>
      </c>
      <c r="K1932" s="798" t="s">
        <v>156</v>
      </c>
      <c r="L1932" s="796" t="s">
        <v>1437</v>
      </c>
      <c r="M1932" s="798" t="s">
        <v>1438</v>
      </c>
      <c r="N1932" s="794">
        <v>135</v>
      </c>
      <c r="O1932" s="794">
        <v>140.34000000000003</v>
      </c>
      <c r="P1932" s="794"/>
      <c r="Q1932" s="795">
        <v>43120.71</v>
      </c>
      <c r="R1932" s="796"/>
      <c r="S1932" s="797"/>
    </row>
    <row r="1933" spans="1:19" s="161" customFormat="1">
      <c r="A1933" s="280"/>
      <c r="B1933" s="781"/>
      <c r="C1933" s="775"/>
      <c r="D1933" s="792"/>
      <c r="E1933" s="793"/>
      <c r="F1933" s="792"/>
      <c r="G1933" s="793"/>
      <c r="H1933" s="792"/>
      <c r="I1933" s="793"/>
      <c r="J1933" s="792"/>
      <c r="K1933" s="793"/>
      <c r="L1933" s="792"/>
      <c r="M1933" s="793"/>
      <c r="N1933" s="794"/>
      <c r="O1933" s="794"/>
      <c r="P1933" s="794"/>
      <c r="Q1933" s="795"/>
      <c r="R1933" s="796" t="s">
        <v>872</v>
      </c>
      <c r="S1933" s="797">
        <v>13720.79</v>
      </c>
    </row>
    <row r="1934" spans="1:19" s="161" customFormat="1">
      <c r="A1934" s="280"/>
      <c r="B1934" s="781"/>
      <c r="C1934" s="775"/>
      <c r="D1934" s="792"/>
      <c r="E1934" s="793"/>
      <c r="F1934" s="792"/>
      <c r="G1934" s="793"/>
      <c r="H1934" s="792"/>
      <c r="I1934" s="793"/>
      <c r="J1934" s="792"/>
      <c r="K1934" s="793"/>
      <c r="L1934" s="792"/>
      <c r="M1934" s="793"/>
      <c r="N1934" s="794"/>
      <c r="O1934" s="794"/>
      <c r="P1934" s="794"/>
      <c r="Q1934" s="795"/>
      <c r="R1934" s="796" t="s">
        <v>161</v>
      </c>
      <c r="S1934" s="797">
        <v>176587.4</v>
      </c>
    </row>
    <row r="1935" spans="1:19" s="161" customFormat="1">
      <c r="A1935" s="280"/>
      <c r="B1935" s="781"/>
      <c r="C1935" s="775"/>
      <c r="D1935" s="792"/>
      <c r="E1935" s="799" t="s">
        <v>1441</v>
      </c>
      <c r="F1935" s="800"/>
      <c r="G1935" s="800"/>
      <c r="H1935" s="800"/>
      <c r="I1935" s="800"/>
      <c r="J1935" s="800"/>
      <c r="K1935" s="800"/>
      <c r="L1935" s="800"/>
      <c r="M1935" s="800"/>
      <c r="N1935" s="801">
        <v>135</v>
      </c>
      <c r="O1935" s="801">
        <v>140.34000000000003</v>
      </c>
      <c r="P1935" s="801">
        <v>141.268</v>
      </c>
      <c r="Q1935" s="802">
        <v>43120.71</v>
      </c>
      <c r="R1935" s="800"/>
      <c r="S1935" s="803"/>
    </row>
    <row r="1936" spans="1:19" s="161" customFormat="1">
      <c r="A1936" s="280"/>
      <c r="B1936" s="781"/>
      <c r="C1936" s="775"/>
      <c r="D1936" s="792"/>
      <c r="E1936" s="798" t="s">
        <v>1814</v>
      </c>
      <c r="F1936" s="796" t="s">
        <v>1815</v>
      </c>
      <c r="G1936" s="798" t="s">
        <v>222</v>
      </c>
      <c r="H1936" s="796" t="s">
        <v>222</v>
      </c>
      <c r="I1936" s="798" t="s">
        <v>159</v>
      </c>
      <c r="J1936" s="796" t="s">
        <v>223</v>
      </c>
      <c r="K1936" s="798" t="s">
        <v>156</v>
      </c>
      <c r="L1936" s="796" t="s">
        <v>1437</v>
      </c>
      <c r="M1936" s="798" t="s">
        <v>1437</v>
      </c>
      <c r="N1936" s="794">
        <v>239.67</v>
      </c>
      <c r="O1936" s="794">
        <v>203.55</v>
      </c>
      <c r="P1936" s="794"/>
      <c r="Q1936" s="795">
        <v>5115.2389999999996</v>
      </c>
      <c r="R1936" s="796"/>
      <c r="S1936" s="797"/>
    </row>
    <row r="1937" spans="1:19" s="161" customFormat="1">
      <c r="A1937" s="280"/>
      <c r="B1937" s="781"/>
      <c r="C1937" s="775"/>
      <c r="D1937" s="792"/>
      <c r="E1937" s="793"/>
      <c r="F1937" s="792"/>
      <c r="G1937" s="793"/>
      <c r="H1937" s="792"/>
      <c r="I1937" s="793"/>
      <c r="J1937" s="792"/>
      <c r="K1937" s="793"/>
      <c r="L1937" s="792"/>
      <c r="M1937" s="793"/>
      <c r="N1937" s="794"/>
      <c r="O1937" s="794"/>
      <c r="P1937" s="794"/>
      <c r="Q1937" s="795"/>
      <c r="R1937" s="796" t="s">
        <v>161</v>
      </c>
      <c r="S1937" s="797">
        <v>412098.88</v>
      </c>
    </row>
    <row r="1938" spans="1:19" s="161" customFormat="1">
      <c r="A1938" s="280"/>
      <c r="B1938" s="781"/>
      <c r="C1938" s="775"/>
      <c r="D1938" s="792"/>
      <c r="E1938" s="793"/>
      <c r="F1938" s="796" t="s">
        <v>1816</v>
      </c>
      <c r="G1938" s="798" t="s">
        <v>222</v>
      </c>
      <c r="H1938" s="796" t="s">
        <v>222</v>
      </c>
      <c r="I1938" s="798" t="s">
        <v>159</v>
      </c>
      <c r="J1938" s="796" t="s">
        <v>223</v>
      </c>
      <c r="K1938" s="798" t="s">
        <v>156</v>
      </c>
      <c r="L1938" s="796" t="s">
        <v>1437</v>
      </c>
      <c r="M1938" s="798" t="s">
        <v>1437</v>
      </c>
      <c r="N1938" s="794">
        <v>239.67</v>
      </c>
      <c r="O1938" s="794">
        <v>203.43</v>
      </c>
      <c r="P1938" s="794"/>
      <c r="Q1938" s="795">
        <v>6327.7219999999998</v>
      </c>
      <c r="R1938" s="796"/>
      <c r="S1938" s="797"/>
    </row>
    <row r="1939" spans="1:19" s="161" customFormat="1">
      <c r="A1939" s="280"/>
      <c r="B1939" s="781"/>
      <c r="C1939" s="775"/>
      <c r="D1939" s="792"/>
      <c r="E1939" s="793"/>
      <c r="F1939" s="792"/>
      <c r="G1939" s="793"/>
      <c r="H1939" s="792"/>
      <c r="I1939" s="793"/>
      <c r="J1939" s="792"/>
      <c r="K1939" s="793"/>
      <c r="L1939" s="792"/>
      <c r="M1939" s="793"/>
      <c r="N1939" s="794"/>
      <c r="O1939" s="794"/>
      <c r="P1939" s="794"/>
      <c r="Q1939" s="795"/>
      <c r="R1939" s="796" t="s">
        <v>161</v>
      </c>
      <c r="S1939" s="797">
        <v>498805.77</v>
      </c>
    </row>
    <row r="1940" spans="1:19" s="161" customFormat="1">
      <c r="A1940" s="280"/>
      <c r="B1940" s="781"/>
      <c r="C1940" s="775"/>
      <c r="D1940" s="792"/>
      <c r="E1940" s="793"/>
      <c r="F1940" s="796" t="s">
        <v>1817</v>
      </c>
      <c r="G1940" s="798" t="s">
        <v>222</v>
      </c>
      <c r="H1940" s="796" t="s">
        <v>222</v>
      </c>
      <c r="I1940" s="798" t="s">
        <v>159</v>
      </c>
      <c r="J1940" s="796" t="s">
        <v>223</v>
      </c>
      <c r="K1940" s="798" t="s">
        <v>156</v>
      </c>
      <c r="L1940" s="796" t="s">
        <v>1437</v>
      </c>
      <c r="M1940" s="798" t="s">
        <v>1437</v>
      </c>
      <c r="N1940" s="794">
        <v>239.67</v>
      </c>
      <c r="O1940" s="794">
        <v>203</v>
      </c>
      <c r="P1940" s="794"/>
      <c r="Q1940" s="795">
        <v>6525.442</v>
      </c>
      <c r="R1940" s="796"/>
      <c r="S1940" s="797"/>
    </row>
    <row r="1941" spans="1:19" s="161" customFormat="1">
      <c r="A1941" s="280"/>
      <c r="B1941" s="781"/>
      <c r="C1941" s="775"/>
      <c r="D1941" s="792"/>
      <c r="E1941" s="793"/>
      <c r="F1941" s="792"/>
      <c r="G1941" s="793"/>
      <c r="H1941" s="792"/>
      <c r="I1941" s="793"/>
      <c r="J1941" s="792"/>
      <c r="K1941" s="793"/>
      <c r="L1941" s="792"/>
      <c r="M1941" s="793"/>
      <c r="N1941" s="794"/>
      <c r="O1941" s="794"/>
      <c r="P1941" s="794"/>
      <c r="Q1941" s="795"/>
      <c r="R1941" s="796" t="s">
        <v>161</v>
      </c>
      <c r="S1941" s="797">
        <v>516762.08</v>
      </c>
    </row>
    <row r="1942" spans="1:19" s="161" customFormat="1">
      <c r="A1942" s="280"/>
      <c r="B1942" s="781"/>
      <c r="C1942" s="775"/>
      <c r="D1942" s="792"/>
      <c r="E1942" s="799" t="s">
        <v>1818</v>
      </c>
      <c r="F1942" s="800"/>
      <c r="G1942" s="800"/>
      <c r="H1942" s="800"/>
      <c r="I1942" s="800"/>
      <c r="J1942" s="800"/>
      <c r="K1942" s="800"/>
      <c r="L1942" s="800"/>
      <c r="M1942" s="800"/>
      <c r="N1942" s="801">
        <v>719.01</v>
      </c>
      <c r="O1942" s="801">
        <v>609.9799999999999</v>
      </c>
      <c r="P1942" s="801">
        <v>389.94</v>
      </c>
      <c r="Q1942" s="802">
        <v>17968.403000000002</v>
      </c>
      <c r="R1942" s="800"/>
      <c r="S1942" s="803"/>
    </row>
    <row r="1943" spans="1:19" s="161" customFormat="1">
      <c r="A1943" s="280"/>
      <c r="B1943" s="781"/>
      <c r="C1943" s="775"/>
      <c r="D1943" s="792"/>
      <c r="E1943" s="798" t="s">
        <v>2196</v>
      </c>
      <c r="F1943" s="796" t="s">
        <v>1442</v>
      </c>
      <c r="G1943" s="798" t="s">
        <v>222</v>
      </c>
      <c r="H1943" s="796" t="s">
        <v>222</v>
      </c>
      <c r="I1943" s="798" t="s">
        <v>159</v>
      </c>
      <c r="J1943" s="796" t="s">
        <v>223</v>
      </c>
      <c r="K1943" s="798" t="s">
        <v>156</v>
      </c>
      <c r="L1943" s="796" t="s">
        <v>1437</v>
      </c>
      <c r="M1943" s="798" t="s">
        <v>1438</v>
      </c>
      <c r="N1943" s="794">
        <v>189.55</v>
      </c>
      <c r="O1943" s="794">
        <v>167.13</v>
      </c>
      <c r="P1943" s="794"/>
      <c r="Q1943" s="795">
        <v>711.11199999999997</v>
      </c>
      <c r="R1943" s="796"/>
      <c r="S1943" s="797"/>
    </row>
    <row r="1944" spans="1:19" s="161" customFormat="1">
      <c r="A1944" s="280"/>
      <c r="B1944" s="781"/>
      <c r="C1944" s="775"/>
      <c r="D1944" s="792"/>
      <c r="E1944" s="793"/>
      <c r="F1944" s="792"/>
      <c r="G1944" s="793"/>
      <c r="H1944" s="792"/>
      <c r="I1944" s="793"/>
      <c r="J1944" s="792"/>
      <c r="K1944" s="793"/>
      <c r="L1944" s="792"/>
      <c r="M1944" s="793"/>
      <c r="N1944" s="794"/>
      <c r="O1944" s="794"/>
      <c r="P1944" s="794"/>
      <c r="Q1944" s="795"/>
      <c r="R1944" s="796" t="s">
        <v>161</v>
      </c>
      <c r="S1944" s="797">
        <v>62305.8</v>
      </c>
    </row>
    <row r="1945" spans="1:19" s="161" customFormat="1">
      <c r="A1945" s="280"/>
      <c r="B1945" s="781"/>
      <c r="C1945" s="775"/>
      <c r="D1945" s="792"/>
      <c r="E1945" s="793"/>
      <c r="F1945" s="796" t="s">
        <v>1443</v>
      </c>
      <c r="G1945" s="798" t="s">
        <v>222</v>
      </c>
      <c r="H1945" s="796" t="s">
        <v>222</v>
      </c>
      <c r="I1945" s="798" t="s">
        <v>159</v>
      </c>
      <c r="J1945" s="796" t="s">
        <v>223</v>
      </c>
      <c r="K1945" s="798" t="s">
        <v>156</v>
      </c>
      <c r="L1945" s="796" t="s">
        <v>1437</v>
      </c>
      <c r="M1945" s="798" t="s">
        <v>1438</v>
      </c>
      <c r="N1945" s="794">
        <v>189.55</v>
      </c>
      <c r="O1945" s="794">
        <v>165.65</v>
      </c>
      <c r="P1945" s="794"/>
      <c r="Q1945" s="795">
        <v>1073.027</v>
      </c>
      <c r="R1945" s="796"/>
      <c r="S1945" s="797"/>
    </row>
    <row r="1946" spans="1:19" s="161" customFormat="1">
      <c r="A1946" s="280"/>
      <c r="B1946" s="781"/>
      <c r="C1946" s="775"/>
      <c r="D1946" s="792"/>
      <c r="E1946" s="793"/>
      <c r="F1946" s="792"/>
      <c r="G1946" s="793"/>
      <c r="H1946" s="792"/>
      <c r="I1946" s="793"/>
      <c r="J1946" s="792"/>
      <c r="K1946" s="793"/>
      <c r="L1946" s="792"/>
      <c r="M1946" s="793"/>
      <c r="N1946" s="794"/>
      <c r="O1946" s="794"/>
      <c r="P1946" s="794"/>
      <c r="Q1946" s="795"/>
      <c r="R1946" s="796" t="s">
        <v>161</v>
      </c>
      <c r="S1946" s="797">
        <v>86734.13</v>
      </c>
    </row>
    <row r="1947" spans="1:19" s="161" customFormat="1">
      <c r="A1947" s="280"/>
      <c r="B1947" s="781"/>
      <c r="C1947" s="775"/>
      <c r="D1947" s="792"/>
      <c r="E1947" s="793"/>
      <c r="F1947" s="796" t="s">
        <v>1444</v>
      </c>
      <c r="G1947" s="798" t="s">
        <v>222</v>
      </c>
      <c r="H1947" s="796" t="s">
        <v>222</v>
      </c>
      <c r="I1947" s="798" t="s">
        <v>159</v>
      </c>
      <c r="J1947" s="796" t="s">
        <v>223</v>
      </c>
      <c r="K1947" s="798" t="s">
        <v>156</v>
      </c>
      <c r="L1947" s="796" t="s">
        <v>1437</v>
      </c>
      <c r="M1947" s="798" t="s">
        <v>1438</v>
      </c>
      <c r="N1947" s="794">
        <v>189.55</v>
      </c>
      <c r="O1947" s="794">
        <v>180</v>
      </c>
      <c r="P1947" s="794"/>
      <c r="Q1947" s="795">
        <v>1441.8829999999998</v>
      </c>
      <c r="R1947" s="796"/>
      <c r="S1947" s="797"/>
    </row>
    <row r="1948" spans="1:19" s="161" customFormat="1">
      <c r="A1948" s="280"/>
      <c r="B1948" s="781"/>
      <c r="C1948" s="775"/>
      <c r="D1948" s="792"/>
      <c r="E1948" s="793"/>
      <c r="F1948" s="792"/>
      <c r="G1948" s="793"/>
      <c r="H1948" s="792"/>
      <c r="I1948" s="793"/>
      <c r="J1948" s="792"/>
      <c r="K1948" s="793"/>
      <c r="L1948" s="792"/>
      <c r="M1948" s="793"/>
      <c r="N1948" s="794"/>
      <c r="O1948" s="794"/>
      <c r="P1948" s="794"/>
      <c r="Q1948" s="795"/>
      <c r="R1948" s="796" t="s">
        <v>161</v>
      </c>
      <c r="S1948" s="797">
        <v>115966.78</v>
      </c>
    </row>
    <row r="1949" spans="1:19" s="161" customFormat="1">
      <c r="A1949" s="280"/>
      <c r="B1949" s="781"/>
      <c r="C1949" s="775"/>
      <c r="D1949" s="792"/>
      <c r="E1949" s="799" t="s">
        <v>2197</v>
      </c>
      <c r="F1949" s="800"/>
      <c r="G1949" s="800"/>
      <c r="H1949" s="800"/>
      <c r="I1949" s="800"/>
      <c r="J1949" s="800"/>
      <c r="K1949" s="800"/>
      <c r="L1949" s="800"/>
      <c r="M1949" s="800"/>
      <c r="N1949" s="801">
        <v>568.65000000000009</v>
      </c>
      <c r="O1949" s="801">
        <v>512.78</v>
      </c>
      <c r="P1949" s="801">
        <v>162.08000000000001</v>
      </c>
      <c r="Q1949" s="802">
        <v>3226.0219999999999</v>
      </c>
      <c r="R1949" s="800"/>
      <c r="S1949" s="803"/>
    </row>
    <row r="1950" spans="1:19" s="161" customFormat="1">
      <c r="A1950" s="280"/>
      <c r="B1950" s="781"/>
      <c r="C1950" s="775"/>
      <c r="D1950" s="796" t="s">
        <v>176</v>
      </c>
      <c r="E1950" s="792"/>
      <c r="F1950" s="792"/>
      <c r="G1950" s="792"/>
      <c r="H1950" s="792"/>
      <c r="I1950" s="792"/>
      <c r="J1950" s="792"/>
      <c r="K1950" s="792"/>
      <c r="L1950" s="792"/>
      <c r="M1950" s="792"/>
      <c r="N1950" s="794">
        <v>1422.6600000000005</v>
      </c>
      <c r="O1950" s="794">
        <v>1263.0999999999999</v>
      </c>
      <c r="P1950" s="794"/>
      <c r="Q1950" s="795">
        <v>64315.135000000009</v>
      </c>
      <c r="R1950" s="792"/>
      <c r="S1950" s="797"/>
    </row>
    <row r="1951" spans="1:19" s="161" customFormat="1">
      <c r="A1951" s="280"/>
      <c r="B1951" s="781"/>
      <c r="C1951" s="775"/>
      <c r="D1951" s="796" t="s">
        <v>368</v>
      </c>
      <c r="E1951" s="798" t="s">
        <v>2198</v>
      </c>
      <c r="F1951" s="796" t="s">
        <v>2199</v>
      </c>
      <c r="G1951" s="798" t="s">
        <v>370</v>
      </c>
      <c r="H1951" s="796" t="s">
        <v>370</v>
      </c>
      <c r="I1951" s="798" t="s">
        <v>159</v>
      </c>
      <c r="J1951" s="796" t="s">
        <v>223</v>
      </c>
      <c r="K1951" s="798" t="s">
        <v>156</v>
      </c>
      <c r="L1951" s="796" t="s">
        <v>1434</v>
      </c>
      <c r="M1951" s="798" t="s">
        <v>15</v>
      </c>
      <c r="N1951" s="794">
        <v>11.999999999999996</v>
      </c>
      <c r="O1951" s="794">
        <v>11.999999999999996</v>
      </c>
      <c r="P1951" s="794"/>
      <c r="Q1951" s="795">
        <v>29497.040999999997</v>
      </c>
      <c r="R1951" s="796"/>
      <c r="S1951" s="797"/>
    </row>
    <row r="1952" spans="1:19" s="161" customFormat="1">
      <c r="A1952" s="280"/>
      <c r="B1952" s="781"/>
      <c r="C1952" s="775"/>
      <c r="D1952" s="792"/>
      <c r="E1952" s="793"/>
      <c r="F1952" s="796" t="s">
        <v>2200</v>
      </c>
      <c r="G1952" s="798" t="s">
        <v>370</v>
      </c>
      <c r="H1952" s="796" t="s">
        <v>370</v>
      </c>
      <c r="I1952" s="798" t="s">
        <v>159</v>
      </c>
      <c r="J1952" s="796" t="s">
        <v>223</v>
      </c>
      <c r="K1952" s="798" t="s">
        <v>156</v>
      </c>
      <c r="L1952" s="796" t="s">
        <v>1434</v>
      </c>
      <c r="M1952" s="798" t="s">
        <v>15</v>
      </c>
      <c r="N1952" s="794">
        <v>14.000000000000002</v>
      </c>
      <c r="O1952" s="794">
        <v>14.000000000000002</v>
      </c>
      <c r="P1952" s="794"/>
      <c r="Q1952" s="795">
        <v>28827.037000000004</v>
      </c>
      <c r="R1952" s="796"/>
      <c r="S1952" s="797"/>
    </row>
    <row r="1953" spans="1:19" s="161" customFormat="1">
      <c r="A1953" s="280"/>
      <c r="B1953" s="781"/>
      <c r="C1953" s="775"/>
      <c r="D1953" s="792"/>
      <c r="E1953" s="793"/>
      <c r="F1953" s="796" t="s">
        <v>2201</v>
      </c>
      <c r="G1953" s="798" t="s">
        <v>370</v>
      </c>
      <c r="H1953" s="796" t="s">
        <v>370</v>
      </c>
      <c r="I1953" s="798" t="s">
        <v>159</v>
      </c>
      <c r="J1953" s="796" t="s">
        <v>223</v>
      </c>
      <c r="K1953" s="798" t="s">
        <v>156</v>
      </c>
      <c r="L1953" s="796" t="s">
        <v>1434</v>
      </c>
      <c r="M1953" s="798" t="s">
        <v>15</v>
      </c>
      <c r="N1953" s="794">
        <v>14.000000000000002</v>
      </c>
      <c r="O1953" s="794">
        <v>14.000000000000002</v>
      </c>
      <c r="P1953" s="794"/>
      <c r="Q1953" s="795">
        <v>28934.47</v>
      </c>
      <c r="R1953" s="796"/>
      <c r="S1953" s="797"/>
    </row>
    <row r="1954" spans="1:19" s="161" customFormat="1">
      <c r="A1954" s="280"/>
      <c r="B1954" s="781"/>
      <c r="C1954" s="775"/>
      <c r="D1954" s="792"/>
      <c r="E1954" s="799" t="s">
        <v>2202</v>
      </c>
      <c r="F1954" s="800"/>
      <c r="G1954" s="800"/>
      <c r="H1954" s="800"/>
      <c r="I1954" s="800"/>
      <c r="J1954" s="800"/>
      <c r="K1954" s="800"/>
      <c r="L1954" s="800"/>
      <c r="M1954" s="800"/>
      <c r="N1954" s="801">
        <v>40.000000000000007</v>
      </c>
      <c r="O1954" s="801">
        <v>40.000000000000007</v>
      </c>
      <c r="P1954" s="801">
        <v>0</v>
      </c>
      <c r="Q1954" s="802">
        <v>87258.547999999981</v>
      </c>
      <c r="R1954" s="800"/>
      <c r="S1954" s="803"/>
    </row>
    <row r="1955" spans="1:19" s="161" customFormat="1">
      <c r="A1955" s="280"/>
      <c r="B1955" s="781"/>
      <c r="C1955" s="785"/>
      <c r="D1955" s="796" t="s">
        <v>374</v>
      </c>
      <c r="E1955" s="792"/>
      <c r="F1955" s="792"/>
      <c r="G1955" s="792"/>
      <c r="H1955" s="792"/>
      <c r="I1955" s="792"/>
      <c r="J1955" s="792"/>
      <c r="K1955" s="792"/>
      <c r="L1955" s="792"/>
      <c r="M1955" s="792"/>
      <c r="N1955" s="794">
        <v>40.000000000000007</v>
      </c>
      <c r="O1955" s="794">
        <v>40.000000000000007</v>
      </c>
      <c r="P1955" s="794"/>
      <c r="Q1955" s="795">
        <v>87258.547999999981</v>
      </c>
      <c r="R1955" s="792"/>
      <c r="S1955" s="797"/>
    </row>
    <row r="1956" spans="1:19" s="161" customFormat="1">
      <c r="A1956" s="280"/>
      <c r="B1956" s="781"/>
      <c r="C1956" s="786" t="s">
        <v>1901</v>
      </c>
      <c r="D1956" s="800"/>
      <c r="E1956" s="800"/>
      <c r="F1956" s="800"/>
      <c r="G1956" s="800"/>
      <c r="H1956" s="800"/>
      <c r="I1956" s="800"/>
      <c r="J1956" s="800"/>
      <c r="K1956" s="800"/>
      <c r="L1956" s="800"/>
      <c r="M1956" s="800"/>
      <c r="N1956" s="801">
        <v>1462.6599999999992</v>
      </c>
      <c r="O1956" s="801">
        <v>1303.0999999999985</v>
      </c>
      <c r="P1956" s="801"/>
      <c r="Q1956" s="802">
        <v>151573.68300000005</v>
      </c>
      <c r="R1956" s="800"/>
      <c r="S1956" s="803"/>
    </row>
    <row r="1957" spans="1:19" s="161" customFormat="1">
      <c r="A1957" s="280"/>
      <c r="B1957" s="781"/>
      <c r="C1957" s="776" t="s">
        <v>1445</v>
      </c>
      <c r="D1957" s="796" t="s">
        <v>368</v>
      </c>
      <c r="E1957" s="798" t="s">
        <v>1446</v>
      </c>
      <c r="F1957" s="796" t="s">
        <v>204</v>
      </c>
      <c r="G1957" s="798" t="s">
        <v>370</v>
      </c>
      <c r="H1957" s="796" t="s">
        <v>370</v>
      </c>
      <c r="I1957" s="798" t="s">
        <v>159</v>
      </c>
      <c r="J1957" s="796" t="s">
        <v>223</v>
      </c>
      <c r="K1957" s="798" t="s">
        <v>156</v>
      </c>
      <c r="L1957" s="796" t="s">
        <v>1434</v>
      </c>
      <c r="M1957" s="798" t="s">
        <v>15</v>
      </c>
      <c r="N1957" s="794">
        <v>16</v>
      </c>
      <c r="O1957" s="794">
        <v>16</v>
      </c>
      <c r="P1957" s="794"/>
      <c r="Q1957" s="795">
        <v>47724.108999999997</v>
      </c>
      <c r="R1957" s="796"/>
      <c r="S1957" s="797"/>
    </row>
    <row r="1958" spans="1:19" s="161" customFormat="1">
      <c r="A1958" s="280"/>
      <c r="B1958" s="781"/>
      <c r="C1958" s="775"/>
      <c r="D1958" s="792"/>
      <c r="E1958" s="799" t="s">
        <v>1447</v>
      </c>
      <c r="F1958" s="800"/>
      <c r="G1958" s="800"/>
      <c r="H1958" s="800"/>
      <c r="I1958" s="800"/>
      <c r="J1958" s="800"/>
      <c r="K1958" s="800"/>
      <c r="L1958" s="800"/>
      <c r="M1958" s="800"/>
      <c r="N1958" s="801">
        <v>16</v>
      </c>
      <c r="O1958" s="801">
        <v>16</v>
      </c>
      <c r="P1958" s="801">
        <v>15.965</v>
      </c>
      <c r="Q1958" s="802">
        <v>47724.108999999997</v>
      </c>
      <c r="R1958" s="800"/>
      <c r="S1958" s="803"/>
    </row>
    <row r="1959" spans="1:19" s="161" customFormat="1">
      <c r="A1959" s="280"/>
      <c r="B1959" s="781"/>
      <c r="C1959" s="785"/>
      <c r="D1959" s="796" t="s">
        <v>374</v>
      </c>
      <c r="E1959" s="792"/>
      <c r="F1959" s="792"/>
      <c r="G1959" s="792"/>
      <c r="H1959" s="792"/>
      <c r="I1959" s="792"/>
      <c r="J1959" s="792"/>
      <c r="K1959" s="792"/>
      <c r="L1959" s="792"/>
      <c r="M1959" s="792"/>
      <c r="N1959" s="794">
        <v>16</v>
      </c>
      <c r="O1959" s="794">
        <v>16</v>
      </c>
      <c r="P1959" s="794"/>
      <c r="Q1959" s="795">
        <v>47724.108999999997</v>
      </c>
      <c r="R1959" s="792"/>
      <c r="S1959" s="797"/>
    </row>
    <row r="1960" spans="1:19" s="161" customFormat="1">
      <c r="A1960" s="280"/>
      <c r="B1960" s="781"/>
      <c r="C1960" s="786" t="s">
        <v>1448</v>
      </c>
      <c r="D1960" s="800"/>
      <c r="E1960" s="800"/>
      <c r="F1960" s="800"/>
      <c r="G1960" s="800"/>
      <c r="H1960" s="800"/>
      <c r="I1960" s="800"/>
      <c r="J1960" s="800"/>
      <c r="K1960" s="800"/>
      <c r="L1960" s="800"/>
      <c r="M1960" s="800"/>
      <c r="N1960" s="801">
        <v>16</v>
      </c>
      <c r="O1960" s="801">
        <v>16</v>
      </c>
      <c r="P1960" s="801"/>
      <c r="Q1960" s="802">
        <v>47724.108999999997</v>
      </c>
      <c r="R1960" s="800"/>
      <c r="S1960" s="803"/>
    </row>
    <row r="1961" spans="1:19" s="161" customFormat="1">
      <c r="A1961" s="280"/>
      <c r="B1961" s="781"/>
      <c r="C1961" s="776" t="s">
        <v>1449</v>
      </c>
      <c r="D1961" s="796" t="s">
        <v>368</v>
      </c>
      <c r="E1961" s="798" t="s">
        <v>1450</v>
      </c>
      <c r="F1961" s="796" t="s">
        <v>204</v>
      </c>
      <c r="G1961" s="798" t="s">
        <v>370</v>
      </c>
      <c r="H1961" s="796" t="s">
        <v>370</v>
      </c>
      <c r="I1961" s="798" t="s">
        <v>159</v>
      </c>
      <c r="J1961" s="796" t="s">
        <v>223</v>
      </c>
      <c r="K1961" s="798" t="s">
        <v>156</v>
      </c>
      <c r="L1961" s="796" t="s">
        <v>1434</v>
      </c>
      <c r="M1961" s="798" t="s">
        <v>15</v>
      </c>
      <c r="N1961" s="794">
        <v>20</v>
      </c>
      <c r="O1961" s="794">
        <v>20</v>
      </c>
      <c r="P1961" s="794"/>
      <c r="Q1961" s="795">
        <v>51969.91399999999</v>
      </c>
      <c r="R1961" s="796"/>
      <c r="S1961" s="797"/>
    </row>
    <row r="1962" spans="1:19" s="161" customFormat="1">
      <c r="A1962" s="280"/>
      <c r="B1962" s="781"/>
      <c r="C1962" s="775"/>
      <c r="D1962" s="792"/>
      <c r="E1962" s="799" t="s">
        <v>1451</v>
      </c>
      <c r="F1962" s="800"/>
      <c r="G1962" s="800"/>
      <c r="H1962" s="800"/>
      <c r="I1962" s="800"/>
      <c r="J1962" s="800"/>
      <c r="K1962" s="800"/>
      <c r="L1962" s="800"/>
      <c r="M1962" s="800"/>
      <c r="N1962" s="801">
        <v>20</v>
      </c>
      <c r="O1962" s="801">
        <v>20</v>
      </c>
      <c r="P1962" s="801">
        <v>19.904</v>
      </c>
      <c r="Q1962" s="802">
        <v>51969.91399999999</v>
      </c>
      <c r="R1962" s="800"/>
      <c r="S1962" s="803"/>
    </row>
    <row r="1963" spans="1:19" s="161" customFormat="1">
      <c r="A1963" s="280"/>
      <c r="B1963" s="781"/>
      <c r="C1963" s="785"/>
      <c r="D1963" s="796" t="s">
        <v>374</v>
      </c>
      <c r="E1963" s="792"/>
      <c r="F1963" s="792"/>
      <c r="G1963" s="792"/>
      <c r="H1963" s="792"/>
      <c r="I1963" s="792"/>
      <c r="J1963" s="792"/>
      <c r="K1963" s="792"/>
      <c r="L1963" s="792"/>
      <c r="M1963" s="792"/>
      <c r="N1963" s="794">
        <v>20</v>
      </c>
      <c r="O1963" s="794">
        <v>20</v>
      </c>
      <c r="P1963" s="794"/>
      <c r="Q1963" s="795">
        <v>51969.91399999999</v>
      </c>
      <c r="R1963" s="792"/>
      <c r="S1963" s="797"/>
    </row>
    <row r="1964" spans="1:19" s="161" customFormat="1">
      <c r="A1964" s="280"/>
      <c r="B1964" s="781"/>
      <c r="C1964" s="786" t="s">
        <v>1452</v>
      </c>
      <c r="D1964" s="800"/>
      <c r="E1964" s="800"/>
      <c r="F1964" s="800"/>
      <c r="G1964" s="800"/>
      <c r="H1964" s="800"/>
      <c r="I1964" s="800"/>
      <c r="J1964" s="800"/>
      <c r="K1964" s="800"/>
      <c r="L1964" s="800"/>
      <c r="M1964" s="800"/>
      <c r="N1964" s="801">
        <v>20</v>
      </c>
      <c r="O1964" s="801">
        <v>20</v>
      </c>
      <c r="P1964" s="801"/>
      <c r="Q1964" s="802">
        <v>51969.91399999999</v>
      </c>
      <c r="R1964" s="800"/>
      <c r="S1964" s="803"/>
    </row>
    <row r="1965" spans="1:19" s="161" customFormat="1">
      <c r="A1965" s="280"/>
      <c r="B1965" s="781"/>
      <c r="C1965" s="776" t="s">
        <v>2009</v>
      </c>
      <c r="D1965" s="796" t="s">
        <v>150</v>
      </c>
      <c r="E1965" s="798" t="s">
        <v>1453</v>
      </c>
      <c r="F1965" s="796"/>
      <c r="G1965" s="798" t="s">
        <v>153</v>
      </c>
      <c r="H1965" s="796" t="s">
        <v>153</v>
      </c>
      <c r="I1965" s="798" t="s">
        <v>154</v>
      </c>
      <c r="J1965" s="796" t="s">
        <v>155</v>
      </c>
      <c r="K1965" s="798" t="s">
        <v>160</v>
      </c>
      <c r="L1965" s="796" t="s">
        <v>1437</v>
      </c>
      <c r="M1965" s="798" t="s">
        <v>1438</v>
      </c>
      <c r="N1965" s="794">
        <v>1.25</v>
      </c>
      <c r="O1965" s="794">
        <v>1</v>
      </c>
      <c r="P1965" s="794"/>
      <c r="Q1965" s="795">
        <v>0</v>
      </c>
      <c r="R1965" s="796"/>
      <c r="S1965" s="797"/>
    </row>
    <row r="1966" spans="1:19" s="161" customFormat="1">
      <c r="A1966" s="280"/>
      <c r="B1966" s="781"/>
      <c r="C1966" s="775"/>
      <c r="D1966" s="792"/>
      <c r="E1966" s="793"/>
      <c r="F1966" s="792"/>
      <c r="G1966" s="793"/>
      <c r="H1966" s="792"/>
      <c r="I1966" s="793"/>
      <c r="J1966" s="792"/>
      <c r="K1966" s="793"/>
      <c r="L1966" s="792"/>
      <c r="M1966" s="793"/>
      <c r="N1966" s="794"/>
      <c r="O1966" s="794"/>
      <c r="P1966" s="794"/>
      <c r="Q1966" s="795"/>
      <c r="R1966" s="796" t="s">
        <v>161</v>
      </c>
      <c r="S1966" s="797">
        <v>0</v>
      </c>
    </row>
    <row r="1967" spans="1:19" s="161" customFormat="1">
      <c r="A1967" s="280"/>
      <c r="B1967" s="781"/>
      <c r="C1967" s="775"/>
      <c r="D1967" s="792"/>
      <c r="E1967" s="799" t="s">
        <v>1454</v>
      </c>
      <c r="F1967" s="800"/>
      <c r="G1967" s="800"/>
      <c r="H1967" s="800"/>
      <c r="I1967" s="800"/>
      <c r="J1967" s="800"/>
      <c r="K1967" s="800"/>
      <c r="L1967" s="800"/>
      <c r="M1967" s="800"/>
      <c r="N1967" s="801">
        <v>1.25</v>
      </c>
      <c r="O1967" s="801">
        <v>1</v>
      </c>
      <c r="P1967" s="801">
        <v>0</v>
      </c>
      <c r="Q1967" s="802">
        <v>0</v>
      </c>
      <c r="R1967" s="800"/>
      <c r="S1967" s="803"/>
    </row>
    <row r="1968" spans="1:19" s="161" customFormat="1">
      <c r="A1968" s="280"/>
      <c r="B1968" s="781"/>
      <c r="C1968" s="775"/>
      <c r="D1968" s="792"/>
      <c r="E1968" s="798" t="s">
        <v>1875</v>
      </c>
      <c r="F1968" s="796"/>
      <c r="G1968" s="798" t="s">
        <v>153</v>
      </c>
      <c r="H1968" s="796" t="s">
        <v>153</v>
      </c>
      <c r="I1968" s="798" t="s">
        <v>159</v>
      </c>
      <c r="J1968" s="796" t="s">
        <v>155</v>
      </c>
      <c r="K1968" s="798" t="s">
        <v>156</v>
      </c>
      <c r="L1968" s="796" t="s">
        <v>1437</v>
      </c>
      <c r="M1968" s="798" t="s">
        <v>1438</v>
      </c>
      <c r="N1968" s="794">
        <v>4.3</v>
      </c>
      <c r="O1968" s="794">
        <v>2.8000000000000003</v>
      </c>
      <c r="P1968" s="794"/>
      <c r="Q1968" s="795">
        <v>0</v>
      </c>
      <c r="R1968" s="796"/>
      <c r="S1968" s="797"/>
    </row>
    <row r="1969" spans="1:19" s="161" customFormat="1">
      <c r="A1969" s="280"/>
      <c r="B1969" s="781"/>
      <c r="C1969" s="775"/>
      <c r="D1969" s="792"/>
      <c r="E1969" s="793"/>
      <c r="F1969" s="792"/>
      <c r="G1969" s="793"/>
      <c r="H1969" s="792"/>
      <c r="I1969" s="793"/>
      <c r="J1969" s="792"/>
      <c r="K1969" s="793"/>
      <c r="L1969" s="792"/>
      <c r="M1969" s="793"/>
      <c r="N1969" s="794"/>
      <c r="O1969" s="794"/>
      <c r="P1969" s="794"/>
      <c r="Q1969" s="795"/>
      <c r="R1969" s="796" t="s">
        <v>161</v>
      </c>
      <c r="S1969" s="797">
        <v>0</v>
      </c>
    </row>
    <row r="1970" spans="1:19" s="161" customFormat="1">
      <c r="A1970" s="280"/>
      <c r="B1970" s="781"/>
      <c r="C1970" s="775"/>
      <c r="D1970" s="792"/>
      <c r="E1970" s="799" t="s">
        <v>1876</v>
      </c>
      <c r="F1970" s="800"/>
      <c r="G1970" s="800"/>
      <c r="H1970" s="800"/>
      <c r="I1970" s="800"/>
      <c r="J1970" s="800"/>
      <c r="K1970" s="800"/>
      <c r="L1970" s="800"/>
      <c r="M1970" s="800"/>
      <c r="N1970" s="801">
        <v>4.3</v>
      </c>
      <c r="O1970" s="801">
        <v>2.8000000000000003</v>
      </c>
      <c r="P1970" s="801">
        <v>0</v>
      </c>
      <c r="Q1970" s="802">
        <v>0</v>
      </c>
      <c r="R1970" s="800"/>
      <c r="S1970" s="803"/>
    </row>
    <row r="1971" spans="1:19" s="161" customFormat="1">
      <c r="A1971" s="280"/>
      <c r="B1971" s="781"/>
      <c r="C1971" s="775"/>
      <c r="D1971" s="796" t="s">
        <v>176</v>
      </c>
      <c r="E1971" s="792"/>
      <c r="F1971" s="792"/>
      <c r="G1971" s="792"/>
      <c r="H1971" s="792"/>
      <c r="I1971" s="792"/>
      <c r="J1971" s="792"/>
      <c r="K1971" s="792"/>
      <c r="L1971" s="792"/>
      <c r="M1971" s="792"/>
      <c r="N1971" s="794">
        <v>5.5500000000000007</v>
      </c>
      <c r="O1971" s="794">
        <v>3.8000000000000007</v>
      </c>
      <c r="P1971" s="794"/>
      <c r="Q1971" s="795">
        <v>0</v>
      </c>
      <c r="R1971" s="792"/>
      <c r="S1971" s="797"/>
    </row>
    <row r="1972" spans="1:19" s="161" customFormat="1">
      <c r="A1972" s="280"/>
      <c r="B1972" s="781"/>
      <c r="C1972" s="775"/>
      <c r="D1972" s="796" t="s">
        <v>177</v>
      </c>
      <c r="E1972" s="798" t="s">
        <v>1455</v>
      </c>
      <c r="F1972" s="796"/>
      <c r="G1972" s="798" t="s">
        <v>179</v>
      </c>
      <c r="H1972" s="796" t="s">
        <v>179</v>
      </c>
      <c r="I1972" s="798" t="s">
        <v>154</v>
      </c>
      <c r="J1972" s="796" t="s">
        <v>155</v>
      </c>
      <c r="K1972" s="798" t="s">
        <v>156</v>
      </c>
      <c r="L1972" s="796" t="s">
        <v>1434</v>
      </c>
      <c r="M1972" s="798" t="s">
        <v>1456</v>
      </c>
      <c r="N1972" s="794">
        <v>9</v>
      </c>
      <c r="O1972" s="794">
        <v>6.5039999999999987</v>
      </c>
      <c r="P1972" s="794"/>
      <c r="Q1972" s="795">
        <v>40681.751999999993</v>
      </c>
      <c r="R1972" s="796"/>
      <c r="S1972" s="797"/>
    </row>
    <row r="1973" spans="1:19" s="161" customFormat="1">
      <c r="A1973" s="280"/>
      <c r="B1973" s="781"/>
      <c r="C1973" s="775"/>
      <c r="D1973" s="792"/>
      <c r="E1973" s="799" t="s">
        <v>1457</v>
      </c>
      <c r="F1973" s="800"/>
      <c r="G1973" s="800"/>
      <c r="H1973" s="800"/>
      <c r="I1973" s="800"/>
      <c r="J1973" s="800"/>
      <c r="K1973" s="800"/>
      <c r="L1973" s="800"/>
      <c r="M1973" s="800"/>
      <c r="N1973" s="801">
        <v>9</v>
      </c>
      <c r="O1973" s="801">
        <v>6.5039999999999987</v>
      </c>
      <c r="P1973" s="801">
        <v>5.7450000000000001</v>
      </c>
      <c r="Q1973" s="802">
        <v>40681.751999999993</v>
      </c>
      <c r="R1973" s="800"/>
      <c r="S1973" s="803"/>
    </row>
    <row r="1974" spans="1:19" s="161" customFormat="1">
      <c r="A1974" s="280"/>
      <c r="B1974" s="781"/>
      <c r="C1974" s="785"/>
      <c r="D1974" s="796" t="s">
        <v>189</v>
      </c>
      <c r="E1974" s="792"/>
      <c r="F1974" s="792"/>
      <c r="G1974" s="792"/>
      <c r="H1974" s="792"/>
      <c r="I1974" s="792"/>
      <c r="J1974" s="792"/>
      <c r="K1974" s="792"/>
      <c r="L1974" s="792"/>
      <c r="M1974" s="792"/>
      <c r="N1974" s="794">
        <v>9</v>
      </c>
      <c r="O1974" s="794">
        <v>6.5039999999999987</v>
      </c>
      <c r="P1974" s="794"/>
      <c r="Q1974" s="795">
        <v>40681.751999999993</v>
      </c>
      <c r="R1974" s="792"/>
      <c r="S1974" s="797"/>
    </row>
    <row r="1975" spans="1:19" s="161" customFormat="1">
      <c r="A1975" s="280"/>
      <c r="B1975" s="781"/>
      <c r="C1975" s="786" t="s">
        <v>2010</v>
      </c>
      <c r="D1975" s="800"/>
      <c r="E1975" s="800"/>
      <c r="F1975" s="800"/>
      <c r="G1975" s="800"/>
      <c r="H1975" s="800"/>
      <c r="I1975" s="800"/>
      <c r="J1975" s="800"/>
      <c r="K1975" s="800"/>
      <c r="L1975" s="800"/>
      <c r="M1975" s="800"/>
      <c r="N1975" s="801">
        <v>14.55</v>
      </c>
      <c r="O1975" s="801">
        <v>10.303999999999998</v>
      </c>
      <c r="P1975" s="801"/>
      <c r="Q1975" s="802">
        <v>40681.751999999993</v>
      </c>
      <c r="R1975" s="800"/>
      <c r="S1975" s="803"/>
    </row>
    <row r="1976" spans="1:19" s="161" customFormat="1">
      <c r="A1976" s="280"/>
      <c r="B1976" s="781"/>
      <c r="C1976" s="776" t="s">
        <v>1908</v>
      </c>
      <c r="D1976" s="796" t="s">
        <v>150</v>
      </c>
      <c r="E1976" s="798" t="s">
        <v>1458</v>
      </c>
      <c r="F1976" s="796"/>
      <c r="G1976" s="798" t="s">
        <v>153</v>
      </c>
      <c r="H1976" s="796" t="s">
        <v>153</v>
      </c>
      <c r="I1976" s="798" t="s">
        <v>154</v>
      </c>
      <c r="J1976" s="796" t="s">
        <v>155</v>
      </c>
      <c r="K1976" s="798" t="s">
        <v>156</v>
      </c>
      <c r="L1976" s="796" t="s">
        <v>1437</v>
      </c>
      <c r="M1976" s="798" t="s">
        <v>1437</v>
      </c>
      <c r="N1976" s="794">
        <v>3.61</v>
      </c>
      <c r="O1976" s="794">
        <v>2.6099999999999994</v>
      </c>
      <c r="P1976" s="794"/>
      <c r="Q1976" s="795">
        <v>0</v>
      </c>
      <c r="R1976" s="796"/>
      <c r="S1976" s="797"/>
    </row>
    <row r="1977" spans="1:19" s="161" customFormat="1">
      <c r="A1977" s="280"/>
      <c r="B1977" s="781"/>
      <c r="C1977" s="775"/>
      <c r="D1977" s="792"/>
      <c r="E1977" s="793"/>
      <c r="F1977" s="792"/>
      <c r="G1977" s="793"/>
      <c r="H1977" s="792"/>
      <c r="I1977" s="793"/>
      <c r="J1977" s="792"/>
      <c r="K1977" s="793"/>
      <c r="L1977" s="792"/>
      <c r="M1977" s="793"/>
      <c r="N1977" s="794"/>
      <c r="O1977" s="794"/>
      <c r="P1977" s="794"/>
      <c r="Q1977" s="795"/>
      <c r="R1977" s="796" t="s">
        <v>161</v>
      </c>
      <c r="S1977" s="797">
        <v>0</v>
      </c>
    </row>
    <row r="1978" spans="1:19" s="161" customFormat="1">
      <c r="A1978" s="280"/>
      <c r="B1978" s="781"/>
      <c r="C1978" s="775"/>
      <c r="D1978" s="792"/>
      <c r="E1978" s="799" t="s">
        <v>1459</v>
      </c>
      <c r="F1978" s="800"/>
      <c r="G1978" s="800"/>
      <c r="H1978" s="800"/>
      <c r="I1978" s="800"/>
      <c r="J1978" s="800"/>
      <c r="K1978" s="800"/>
      <c r="L1978" s="800"/>
      <c r="M1978" s="800"/>
      <c r="N1978" s="801">
        <v>3.61</v>
      </c>
      <c r="O1978" s="801">
        <v>2.6099999999999994</v>
      </c>
      <c r="P1978" s="801">
        <v>0</v>
      </c>
      <c r="Q1978" s="802">
        <v>0</v>
      </c>
      <c r="R1978" s="800"/>
      <c r="S1978" s="803"/>
    </row>
    <row r="1979" spans="1:19" s="161" customFormat="1">
      <c r="A1979" s="280"/>
      <c r="B1979" s="781"/>
      <c r="C1979" s="785"/>
      <c r="D1979" s="796" t="s">
        <v>176</v>
      </c>
      <c r="E1979" s="792"/>
      <c r="F1979" s="792"/>
      <c r="G1979" s="792"/>
      <c r="H1979" s="792"/>
      <c r="I1979" s="792"/>
      <c r="J1979" s="792"/>
      <c r="K1979" s="792"/>
      <c r="L1979" s="792"/>
      <c r="M1979" s="792"/>
      <c r="N1979" s="794">
        <v>3.61</v>
      </c>
      <c r="O1979" s="794">
        <v>2.6099999999999994</v>
      </c>
      <c r="P1979" s="794"/>
      <c r="Q1979" s="795">
        <v>0</v>
      </c>
      <c r="R1979" s="792"/>
      <c r="S1979" s="797"/>
    </row>
    <row r="1980" spans="1:19" s="161" customFormat="1">
      <c r="A1980" s="280"/>
      <c r="B1980" s="781"/>
      <c r="C1980" s="786" t="s">
        <v>1909</v>
      </c>
      <c r="D1980" s="800"/>
      <c r="E1980" s="800"/>
      <c r="F1980" s="800"/>
      <c r="G1980" s="800"/>
      <c r="H1980" s="800"/>
      <c r="I1980" s="800"/>
      <c r="J1980" s="800"/>
      <c r="K1980" s="800"/>
      <c r="L1980" s="800"/>
      <c r="M1980" s="800"/>
      <c r="N1980" s="801">
        <v>3.61</v>
      </c>
      <c r="O1980" s="801">
        <v>2.6099999999999994</v>
      </c>
      <c r="P1980" s="801"/>
      <c r="Q1980" s="802">
        <v>0</v>
      </c>
      <c r="R1980" s="800"/>
      <c r="S1980" s="803"/>
    </row>
    <row r="1981" spans="1:19" s="161" customFormat="1">
      <c r="A1981" s="280"/>
      <c r="B1981" s="781"/>
      <c r="C1981" s="776" t="s">
        <v>2011</v>
      </c>
      <c r="D1981" s="796" t="s">
        <v>368</v>
      </c>
      <c r="E1981" s="798" t="s">
        <v>2012</v>
      </c>
      <c r="F1981" s="796" t="s">
        <v>1749</v>
      </c>
      <c r="G1981" s="798" t="s">
        <v>370</v>
      </c>
      <c r="H1981" s="796" t="s">
        <v>370</v>
      </c>
      <c r="I1981" s="798" t="s">
        <v>159</v>
      </c>
      <c r="J1981" s="796" t="s">
        <v>223</v>
      </c>
      <c r="K1981" s="798" t="s">
        <v>156</v>
      </c>
      <c r="L1981" s="796" t="s">
        <v>1434</v>
      </c>
      <c r="M1981" s="798" t="s">
        <v>15</v>
      </c>
      <c r="N1981" s="794">
        <v>14.096000000000002</v>
      </c>
      <c r="O1981" s="794">
        <v>14.096000000000002</v>
      </c>
      <c r="P1981" s="794"/>
      <c r="Q1981" s="795">
        <v>41178.608999999997</v>
      </c>
      <c r="R1981" s="796"/>
      <c r="S1981" s="797"/>
    </row>
    <row r="1982" spans="1:19" s="161" customFormat="1">
      <c r="A1982" s="280"/>
      <c r="B1982" s="781"/>
      <c r="C1982" s="775"/>
      <c r="D1982" s="792"/>
      <c r="E1982" s="793"/>
      <c r="F1982" s="796" t="s">
        <v>1750</v>
      </c>
      <c r="G1982" s="798" t="s">
        <v>370</v>
      </c>
      <c r="H1982" s="796" t="s">
        <v>370</v>
      </c>
      <c r="I1982" s="798" t="s">
        <v>159</v>
      </c>
      <c r="J1982" s="796" t="s">
        <v>223</v>
      </c>
      <c r="K1982" s="798" t="s">
        <v>156</v>
      </c>
      <c r="L1982" s="796" t="s">
        <v>1434</v>
      </c>
      <c r="M1982" s="798" t="s">
        <v>15</v>
      </c>
      <c r="N1982" s="794">
        <v>14.096000000000002</v>
      </c>
      <c r="O1982" s="794">
        <v>14.096000000000002</v>
      </c>
      <c r="P1982" s="794"/>
      <c r="Q1982" s="795">
        <v>41087.740000000005</v>
      </c>
      <c r="R1982" s="796"/>
      <c r="S1982" s="797"/>
    </row>
    <row r="1983" spans="1:19" s="161" customFormat="1">
      <c r="A1983" s="280"/>
      <c r="B1983" s="781"/>
      <c r="C1983" s="775"/>
      <c r="D1983" s="792"/>
      <c r="E1983" s="793"/>
      <c r="F1983" s="796" t="s">
        <v>1751</v>
      </c>
      <c r="G1983" s="798" t="s">
        <v>370</v>
      </c>
      <c r="H1983" s="796" t="s">
        <v>370</v>
      </c>
      <c r="I1983" s="798" t="s">
        <v>159</v>
      </c>
      <c r="J1983" s="796" t="s">
        <v>223</v>
      </c>
      <c r="K1983" s="798" t="s">
        <v>156</v>
      </c>
      <c r="L1983" s="796" t="s">
        <v>1434</v>
      </c>
      <c r="M1983" s="798" t="s">
        <v>15</v>
      </c>
      <c r="N1983" s="794">
        <v>14.096000000000002</v>
      </c>
      <c r="O1983" s="794">
        <v>14.096000000000002</v>
      </c>
      <c r="P1983" s="794"/>
      <c r="Q1983" s="795">
        <v>40970.847999999998</v>
      </c>
      <c r="R1983" s="796"/>
      <c r="S1983" s="797"/>
    </row>
    <row r="1984" spans="1:19" s="161" customFormat="1">
      <c r="A1984" s="280"/>
      <c r="B1984" s="781"/>
      <c r="C1984" s="775"/>
      <c r="D1984" s="792"/>
      <c r="E1984" s="793"/>
      <c r="F1984" s="796" t="s">
        <v>1752</v>
      </c>
      <c r="G1984" s="798" t="s">
        <v>370</v>
      </c>
      <c r="H1984" s="796" t="s">
        <v>370</v>
      </c>
      <c r="I1984" s="798" t="s">
        <v>159</v>
      </c>
      <c r="J1984" s="796" t="s">
        <v>223</v>
      </c>
      <c r="K1984" s="798" t="s">
        <v>156</v>
      </c>
      <c r="L1984" s="796" t="s">
        <v>1434</v>
      </c>
      <c r="M1984" s="798" t="s">
        <v>15</v>
      </c>
      <c r="N1984" s="794">
        <v>14.096000000000002</v>
      </c>
      <c r="O1984" s="794">
        <v>14.096000000000002</v>
      </c>
      <c r="P1984" s="794"/>
      <c r="Q1984" s="795">
        <v>41537.644000000008</v>
      </c>
      <c r="R1984" s="796"/>
      <c r="S1984" s="797"/>
    </row>
    <row r="1985" spans="1:254" s="161" customFormat="1">
      <c r="A1985" s="280"/>
      <c r="B1985" s="781"/>
      <c r="C1985" s="775"/>
      <c r="D1985" s="792"/>
      <c r="E1985" s="793"/>
      <c r="F1985" s="796" t="s">
        <v>1753</v>
      </c>
      <c r="G1985" s="798" t="s">
        <v>370</v>
      </c>
      <c r="H1985" s="796" t="s">
        <v>370</v>
      </c>
      <c r="I1985" s="798" t="s">
        <v>159</v>
      </c>
      <c r="J1985" s="796" t="s">
        <v>223</v>
      </c>
      <c r="K1985" s="798" t="s">
        <v>156</v>
      </c>
      <c r="L1985" s="796" t="s">
        <v>1434</v>
      </c>
      <c r="M1985" s="798" t="s">
        <v>15</v>
      </c>
      <c r="N1985" s="794">
        <v>14.096000000000002</v>
      </c>
      <c r="O1985" s="794">
        <v>14.096000000000002</v>
      </c>
      <c r="P1985" s="794"/>
      <c r="Q1985" s="795">
        <v>42109.892000000007</v>
      </c>
      <c r="R1985" s="796"/>
      <c r="S1985" s="797"/>
    </row>
    <row r="1986" spans="1:254" s="161" customFormat="1">
      <c r="A1986" s="280"/>
      <c r="B1986" s="781"/>
      <c r="C1986" s="775"/>
      <c r="D1986" s="792"/>
      <c r="E1986" s="793"/>
      <c r="F1986" s="796" t="s">
        <v>1754</v>
      </c>
      <c r="G1986" s="798" t="s">
        <v>370</v>
      </c>
      <c r="H1986" s="796" t="s">
        <v>370</v>
      </c>
      <c r="I1986" s="798" t="s">
        <v>159</v>
      </c>
      <c r="J1986" s="796" t="s">
        <v>223</v>
      </c>
      <c r="K1986" s="798" t="s">
        <v>156</v>
      </c>
      <c r="L1986" s="796" t="s">
        <v>1434</v>
      </c>
      <c r="M1986" s="798" t="s">
        <v>15</v>
      </c>
      <c r="N1986" s="794">
        <v>14.096000000000002</v>
      </c>
      <c r="O1986" s="794">
        <v>14.096000000000002</v>
      </c>
      <c r="P1986" s="794"/>
      <c r="Q1986" s="795">
        <v>42237.784</v>
      </c>
      <c r="R1986" s="796"/>
      <c r="S1986" s="797"/>
    </row>
    <row r="1987" spans="1:254" s="161" customFormat="1">
      <c r="A1987" s="280"/>
      <c r="B1987" s="781"/>
      <c r="C1987" s="775"/>
      <c r="D1987" s="792"/>
      <c r="E1987" s="793"/>
      <c r="F1987" s="796" t="s">
        <v>1755</v>
      </c>
      <c r="G1987" s="798" t="s">
        <v>370</v>
      </c>
      <c r="H1987" s="796" t="s">
        <v>370</v>
      </c>
      <c r="I1987" s="798" t="s">
        <v>159</v>
      </c>
      <c r="J1987" s="796" t="s">
        <v>223</v>
      </c>
      <c r="K1987" s="798" t="s">
        <v>156</v>
      </c>
      <c r="L1987" s="796" t="s">
        <v>1434</v>
      </c>
      <c r="M1987" s="798" t="s">
        <v>15</v>
      </c>
      <c r="N1987" s="794">
        <v>14.096000000000002</v>
      </c>
      <c r="O1987" s="794">
        <v>14.096000000000002</v>
      </c>
      <c r="P1987" s="794"/>
      <c r="Q1987" s="795">
        <v>41193.042999999998</v>
      </c>
      <c r="R1987" s="796"/>
      <c r="S1987" s="797"/>
    </row>
    <row r="1988" spans="1:254" s="161" customFormat="1">
      <c r="A1988" s="280"/>
      <c r="B1988" s="781"/>
      <c r="C1988" s="775"/>
      <c r="D1988" s="792"/>
      <c r="E1988" s="793"/>
      <c r="F1988" s="796" t="s">
        <v>2013</v>
      </c>
      <c r="G1988" s="798" t="s">
        <v>370</v>
      </c>
      <c r="H1988" s="796" t="s">
        <v>370</v>
      </c>
      <c r="I1988" s="798" t="s">
        <v>159</v>
      </c>
      <c r="J1988" s="796" t="s">
        <v>223</v>
      </c>
      <c r="K1988" s="798" t="s">
        <v>156</v>
      </c>
      <c r="L1988" s="796" t="s">
        <v>1434</v>
      </c>
      <c r="M1988" s="798" t="s">
        <v>15</v>
      </c>
      <c r="N1988" s="794">
        <v>14.096000000000002</v>
      </c>
      <c r="O1988" s="794">
        <v>14.096000000000002</v>
      </c>
      <c r="P1988" s="794"/>
      <c r="Q1988" s="795">
        <v>41984.339000000007</v>
      </c>
      <c r="R1988" s="796"/>
      <c r="S1988" s="797"/>
    </row>
    <row r="1989" spans="1:254" s="161" customFormat="1" ht="14.25">
      <c r="A1989" s="281"/>
      <c r="B1989" s="781"/>
      <c r="C1989" s="775"/>
      <c r="D1989" s="792"/>
      <c r="E1989" s="793"/>
      <c r="F1989" s="796" t="s">
        <v>2014</v>
      </c>
      <c r="G1989" s="798" t="s">
        <v>370</v>
      </c>
      <c r="H1989" s="796" t="s">
        <v>370</v>
      </c>
      <c r="I1989" s="798" t="s">
        <v>159</v>
      </c>
      <c r="J1989" s="796" t="s">
        <v>223</v>
      </c>
      <c r="K1989" s="798" t="s">
        <v>156</v>
      </c>
      <c r="L1989" s="796" t="s">
        <v>1434</v>
      </c>
      <c r="M1989" s="798" t="s">
        <v>15</v>
      </c>
      <c r="N1989" s="794">
        <v>17.62</v>
      </c>
      <c r="O1989" s="794">
        <v>17.62</v>
      </c>
      <c r="P1989" s="794"/>
      <c r="Q1989" s="795">
        <v>51121.73000000001</v>
      </c>
      <c r="R1989" s="796"/>
      <c r="S1989" s="797"/>
      <c r="T1989" s="234"/>
      <c r="U1989" s="234"/>
      <c r="V1989" s="234"/>
      <c r="W1989" s="234"/>
      <c r="X1989" s="234"/>
      <c r="Y1989" s="234"/>
      <c r="Z1989" s="234"/>
      <c r="AA1989" s="234"/>
      <c r="AB1989" s="234"/>
      <c r="AC1989" s="234"/>
      <c r="AD1989" s="234"/>
      <c r="AE1989" s="234"/>
      <c r="AF1989" s="234"/>
      <c r="AG1989" s="234"/>
      <c r="AH1989" s="234"/>
      <c r="AI1989" s="234"/>
      <c r="AJ1989" s="234"/>
      <c r="AK1989" s="234"/>
      <c r="AL1989" s="234"/>
      <c r="AM1989" s="234"/>
      <c r="AN1989" s="234"/>
      <c r="AO1989" s="234"/>
      <c r="AP1989" s="234"/>
      <c r="AQ1989" s="234"/>
      <c r="AR1989" s="234"/>
      <c r="AS1989" s="234"/>
      <c r="AT1989" s="234"/>
      <c r="AU1989" s="234"/>
      <c r="AV1989" s="234"/>
      <c r="AW1989" s="234"/>
      <c r="AX1989" s="234"/>
      <c r="AY1989" s="234"/>
      <c r="AZ1989" s="234"/>
      <c r="BA1989" s="234"/>
      <c r="BB1989" s="234"/>
      <c r="BC1989" s="234"/>
      <c r="BD1989" s="234"/>
      <c r="BE1989" s="234"/>
      <c r="BF1989" s="234"/>
      <c r="BG1989" s="234"/>
      <c r="BH1989" s="234"/>
      <c r="BI1989" s="234"/>
      <c r="BJ1989" s="234"/>
      <c r="BK1989" s="234"/>
      <c r="BL1989" s="234"/>
      <c r="BM1989" s="234"/>
      <c r="BN1989" s="234"/>
      <c r="BO1989" s="234"/>
      <c r="BP1989" s="234"/>
      <c r="BQ1989" s="234"/>
      <c r="BR1989" s="234"/>
      <c r="BS1989" s="234"/>
      <c r="BT1989" s="234"/>
      <c r="BU1989" s="234"/>
      <c r="BV1989" s="234"/>
      <c r="BW1989" s="234"/>
      <c r="BX1989" s="234"/>
      <c r="BY1989" s="234"/>
      <c r="BZ1989" s="234"/>
      <c r="CA1989" s="234"/>
      <c r="CB1989" s="234"/>
      <c r="CC1989" s="234"/>
      <c r="CD1989" s="234"/>
      <c r="CE1989" s="234"/>
      <c r="CF1989" s="234"/>
      <c r="CG1989" s="234"/>
      <c r="CH1989" s="234"/>
      <c r="CI1989" s="234"/>
      <c r="CJ1989" s="234"/>
      <c r="CK1989" s="234"/>
      <c r="CL1989" s="234"/>
      <c r="CM1989" s="234"/>
      <c r="CN1989" s="234"/>
      <c r="CO1989" s="234"/>
      <c r="CP1989" s="234"/>
      <c r="CQ1989" s="234"/>
      <c r="CR1989" s="234"/>
      <c r="CS1989" s="234"/>
      <c r="CT1989" s="234"/>
      <c r="CU1989" s="234"/>
      <c r="CV1989" s="234"/>
      <c r="CW1989" s="234"/>
      <c r="CX1989" s="234"/>
      <c r="CY1989" s="234"/>
      <c r="CZ1989" s="234"/>
      <c r="DA1989" s="234"/>
      <c r="DB1989" s="234"/>
      <c r="DC1989" s="234"/>
      <c r="DD1989" s="234"/>
      <c r="DE1989" s="234"/>
      <c r="DF1989" s="234"/>
      <c r="DG1989" s="234"/>
      <c r="DH1989" s="234"/>
      <c r="DI1989" s="234"/>
      <c r="DJ1989" s="234"/>
      <c r="DK1989" s="234"/>
      <c r="DL1989" s="234"/>
      <c r="DM1989" s="234"/>
      <c r="DN1989" s="234"/>
      <c r="DO1989" s="234"/>
      <c r="DP1989" s="234"/>
      <c r="DQ1989" s="234"/>
      <c r="DR1989" s="234"/>
      <c r="DS1989" s="234"/>
      <c r="DT1989" s="234"/>
      <c r="DU1989" s="234"/>
      <c r="DV1989" s="234"/>
      <c r="DW1989" s="234"/>
      <c r="DX1989" s="234"/>
      <c r="DY1989" s="234"/>
      <c r="DZ1989" s="234"/>
      <c r="EA1989" s="234"/>
      <c r="EB1989" s="234"/>
      <c r="EC1989" s="234"/>
      <c r="ED1989" s="234"/>
      <c r="EE1989" s="234"/>
      <c r="EF1989" s="234"/>
      <c r="EG1989" s="234"/>
      <c r="EH1989" s="234"/>
      <c r="EI1989" s="234"/>
      <c r="EJ1989" s="234"/>
      <c r="EK1989" s="234"/>
      <c r="EL1989" s="234"/>
      <c r="EM1989" s="234"/>
      <c r="EN1989" s="234"/>
      <c r="EO1989" s="234"/>
      <c r="EP1989" s="234"/>
      <c r="EQ1989" s="234"/>
      <c r="ER1989" s="234"/>
      <c r="ES1989" s="234"/>
      <c r="ET1989" s="234"/>
      <c r="EU1989" s="234"/>
      <c r="EV1989" s="234"/>
      <c r="EW1989" s="234"/>
      <c r="EX1989" s="234"/>
      <c r="EY1989" s="234"/>
      <c r="EZ1989" s="234"/>
      <c r="FA1989" s="234"/>
      <c r="FB1989" s="234"/>
      <c r="FC1989" s="234"/>
      <c r="FD1989" s="234"/>
      <c r="FE1989" s="234"/>
      <c r="FF1989" s="234"/>
      <c r="FG1989" s="234"/>
      <c r="FH1989" s="234"/>
      <c r="FI1989" s="234"/>
      <c r="FJ1989" s="234"/>
      <c r="FK1989" s="234"/>
      <c r="FL1989" s="234"/>
      <c r="FM1989" s="234"/>
      <c r="FN1989" s="234"/>
      <c r="FO1989" s="234"/>
      <c r="FP1989" s="234"/>
      <c r="FQ1989" s="234"/>
      <c r="FR1989" s="234"/>
      <c r="FS1989" s="234"/>
      <c r="FT1989" s="234"/>
      <c r="FU1989" s="234"/>
      <c r="FV1989" s="234"/>
      <c r="FW1989" s="234"/>
      <c r="FX1989" s="234"/>
      <c r="FY1989" s="234"/>
      <c r="FZ1989" s="234"/>
      <c r="GA1989" s="234"/>
      <c r="GB1989" s="234"/>
      <c r="GC1989" s="234"/>
      <c r="GD1989" s="234"/>
      <c r="GE1989" s="234"/>
      <c r="GF1989" s="234"/>
      <c r="GG1989" s="234"/>
      <c r="GH1989" s="234"/>
      <c r="GI1989" s="234"/>
      <c r="GJ1989" s="234"/>
      <c r="GK1989" s="234"/>
      <c r="GL1989" s="234"/>
      <c r="GM1989" s="234"/>
      <c r="GN1989" s="234"/>
      <c r="GO1989" s="234"/>
      <c r="GP1989" s="234"/>
      <c r="GQ1989" s="234"/>
      <c r="GR1989" s="234"/>
      <c r="GS1989" s="234"/>
      <c r="GT1989" s="234"/>
      <c r="GU1989" s="234"/>
      <c r="GV1989" s="234"/>
      <c r="GW1989" s="234"/>
      <c r="GX1989" s="234"/>
      <c r="GY1989" s="234"/>
      <c r="GZ1989" s="234"/>
      <c r="HA1989" s="234"/>
      <c r="HB1989" s="234"/>
      <c r="HC1989" s="234"/>
      <c r="HD1989" s="234"/>
      <c r="HE1989" s="234"/>
      <c r="HF1989" s="234"/>
      <c r="HG1989" s="234"/>
      <c r="HH1989" s="234"/>
      <c r="HI1989" s="234"/>
      <c r="HJ1989" s="234"/>
      <c r="HK1989" s="234"/>
      <c r="HL1989" s="234"/>
      <c r="HM1989" s="234"/>
      <c r="HN1989" s="234"/>
      <c r="HO1989" s="234"/>
      <c r="HP1989" s="234"/>
      <c r="HQ1989" s="234"/>
      <c r="HR1989" s="234"/>
      <c r="HS1989" s="234"/>
      <c r="HT1989" s="234"/>
      <c r="HU1989" s="234"/>
      <c r="HV1989" s="234"/>
      <c r="HW1989" s="234"/>
      <c r="HX1989" s="234"/>
      <c r="HY1989" s="234"/>
      <c r="HZ1989" s="234"/>
      <c r="IA1989" s="234"/>
      <c r="IB1989" s="234"/>
      <c r="IC1989" s="234"/>
      <c r="ID1989" s="234"/>
      <c r="IE1989" s="234"/>
      <c r="IF1989" s="234"/>
      <c r="IG1989" s="234"/>
      <c r="IH1989" s="234"/>
      <c r="II1989" s="234"/>
      <c r="IJ1989" s="234"/>
      <c r="IK1989" s="234"/>
      <c r="IL1989" s="234"/>
      <c r="IM1989" s="234"/>
      <c r="IN1989" s="234"/>
      <c r="IO1989" s="234"/>
      <c r="IP1989" s="234"/>
      <c r="IQ1989" s="234"/>
      <c r="IR1989" s="234"/>
      <c r="IS1989" s="234"/>
      <c r="IT1989" s="234"/>
    </row>
    <row r="1990" spans="1:254" s="161" customFormat="1">
      <c r="A1990" s="280"/>
      <c r="B1990" s="781"/>
      <c r="C1990" s="775"/>
      <c r="D1990" s="792"/>
      <c r="E1990" s="793"/>
      <c r="F1990" s="796" t="s">
        <v>2015</v>
      </c>
      <c r="G1990" s="798" t="s">
        <v>370</v>
      </c>
      <c r="H1990" s="796" t="s">
        <v>370</v>
      </c>
      <c r="I1990" s="798" t="s">
        <v>159</v>
      </c>
      <c r="J1990" s="796" t="s">
        <v>223</v>
      </c>
      <c r="K1990" s="798" t="s">
        <v>156</v>
      </c>
      <c r="L1990" s="796" t="s">
        <v>1434</v>
      </c>
      <c r="M1990" s="798" t="s">
        <v>15</v>
      </c>
      <c r="N1990" s="794">
        <v>14.096000000000002</v>
      </c>
      <c r="O1990" s="794">
        <v>14.096000000000002</v>
      </c>
      <c r="P1990" s="794"/>
      <c r="Q1990" s="795">
        <v>41011.765999999996</v>
      </c>
      <c r="R1990" s="796"/>
      <c r="S1990" s="797"/>
    </row>
    <row r="1991" spans="1:254" s="161" customFormat="1">
      <c r="A1991" s="280"/>
      <c r="B1991" s="781"/>
      <c r="C1991" s="775"/>
      <c r="D1991" s="792"/>
      <c r="E1991" s="799" t="s">
        <v>2016</v>
      </c>
      <c r="F1991" s="800"/>
      <c r="G1991" s="800"/>
      <c r="H1991" s="800"/>
      <c r="I1991" s="800"/>
      <c r="J1991" s="800"/>
      <c r="K1991" s="800"/>
      <c r="L1991" s="800"/>
      <c r="M1991" s="800"/>
      <c r="N1991" s="801">
        <v>144.48400000000001</v>
      </c>
      <c r="O1991" s="801">
        <v>144.48400000000001</v>
      </c>
      <c r="P1991" s="801">
        <v>152.31700000000001</v>
      </c>
      <c r="Q1991" s="802">
        <v>424433.39499999984</v>
      </c>
      <c r="R1991" s="800"/>
      <c r="S1991" s="803"/>
    </row>
    <row r="1992" spans="1:254" s="161" customFormat="1">
      <c r="A1992" s="280"/>
      <c r="B1992" s="781"/>
      <c r="C1992" s="785"/>
      <c r="D1992" s="796" t="s">
        <v>374</v>
      </c>
      <c r="E1992" s="792"/>
      <c r="F1992" s="792"/>
      <c r="G1992" s="792"/>
      <c r="H1992" s="792"/>
      <c r="I1992" s="792"/>
      <c r="J1992" s="792"/>
      <c r="K1992" s="792"/>
      <c r="L1992" s="792"/>
      <c r="M1992" s="792"/>
      <c r="N1992" s="794">
        <v>144.48400000000001</v>
      </c>
      <c r="O1992" s="794">
        <v>144.48400000000001</v>
      </c>
      <c r="P1992" s="794"/>
      <c r="Q1992" s="795">
        <v>424433.39499999984</v>
      </c>
      <c r="R1992" s="792"/>
      <c r="S1992" s="797"/>
    </row>
    <row r="1993" spans="1:254" s="161" customFormat="1">
      <c r="A1993" s="280"/>
      <c r="B1993" s="782"/>
      <c r="C1993" s="786" t="s">
        <v>2017</v>
      </c>
      <c r="D1993" s="800"/>
      <c r="E1993" s="800"/>
      <c r="F1993" s="800"/>
      <c r="G1993" s="800"/>
      <c r="H1993" s="800"/>
      <c r="I1993" s="800"/>
      <c r="J1993" s="800"/>
      <c r="K1993" s="800"/>
      <c r="L1993" s="800"/>
      <c r="M1993" s="800"/>
      <c r="N1993" s="801">
        <v>144.48400000000001</v>
      </c>
      <c r="O1993" s="801">
        <v>144.48400000000001</v>
      </c>
      <c r="P1993" s="801"/>
      <c r="Q1993" s="802">
        <v>424433.39499999984</v>
      </c>
      <c r="R1993" s="800"/>
      <c r="S1993" s="803"/>
    </row>
    <row r="1994" spans="1:254" s="161" customFormat="1">
      <c r="A1994" s="280"/>
      <c r="B1994" s="784" t="s">
        <v>1460</v>
      </c>
      <c r="C1994" s="779"/>
      <c r="D1994" s="804"/>
      <c r="E1994" s="804"/>
      <c r="F1994" s="804"/>
      <c r="G1994" s="804"/>
      <c r="H1994" s="804"/>
      <c r="I1994" s="804"/>
      <c r="J1994" s="804"/>
      <c r="K1994" s="804"/>
      <c r="L1994" s="804"/>
      <c r="M1994" s="804"/>
      <c r="N1994" s="805">
        <v>1675.1319999999857</v>
      </c>
      <c r="O1994" s="805">
        <v>1504.1279999999833</v>
      </c>
      <c r="P1994" s="805"/>
      <c r="Q1994" s="806">
        <v>719457.4700000002</v>
      </c>
      <c r="R1994" s="804"/>
      <c r="S1994" s="807"/>
    </row>
    <row r="1995" spans="1:254" s="161" customFormat="1">
      <c r="A1995" s="280"/>
      <c r="B1995" s="783" t="s">
        <v>16</v>
      </c>
      <c r="C1995" s="776" t="s">
        <v>1776</v>
      </c>
      <c r="D1995" s="796" t="s">
        <v>150</v>
      </c>
      <c r="E1995" s="798" t="s">
        <v>1483</v>
      </c>
      <c r="F1995" s="796"/>
      <c r="G1995" s="798" t="s">
        <v>153</v>
      </c>
      <c r="H1995" s="796" t="s">
        <v>153</v>
      </c>
      <c r="I1995" s="798" t="s">
        <v>154</v>
      </c>
      <c r="J1995" s="796" t="s">
        <v>155</v>
      </c>
      <c r="K1995" s="798" t="s">
        <v>156</v>
      </c>
      <c r="L1995" s="796" t="s">
        <v>16</v>
      </c>
      <c r="M1995" s="798" t="s">
        <v>1484</v>
      </c>
      <c r="N1995" s="794">
        <v>4.9900000000000011</v>
      </c>
      <c r="O1995" s="794">
        <v>3.5999999999999992</v>
      </c>
      <c r="P1995" s="794"/>
      <c r="Q1995" s="795">
        <v>0</v>
      </c>
      <c r="R1995" s="796"/>
      <c r="S1995" s="797"/>
    </row>
    <row r="1996" spans="1:254" s="161" customFormat="1">
      <c r="A1996" s="280"/>
      <c r="B1996" s="781"/>
      <c r="C1996" s="775"/>
      <c r="D1996" s="792"/>
      <c r="E1996" s="793"/>
      <c r="F1996" s="792"/>
      <c r="G1996" s="793"/>
      <c r="H1996" s="792"/>
      <c r="I1996" s="793"/>
      <c r="J1996" s="792"/>
      <c r="K1996" s="793"/>
      <c r="L1996" s="792"/>
      <c r="M1996" s="793"/>
      <c r="N1996" s="794"/>
      <c r="O1996" s="794"/>
      <c r="P1996" s="794"/>
      <c r="Q1996" s="795"/>
      <c r="R1996" s="796" t="s">
        <v>161</v>
      </c>
      <c r="S1996" s="797">
        <v>0</v>
      </c>
    </row>
    <row r="1997" spans="1:254" s="161" customFormat="1">
      <c r="A1997" s="280"/>
      <c r="B1997" s="781"/>
      <c r="C1997" s="775"/>
      <c r="D1997" s="792"/>
      <c r="E1997" s="799" t="s">
        <v>1485</v>
      </c>
      <c r="F1997" s="800"/>
      <c r="G1997" s="800"/>
      <c r="H1997" s="800"/>
      <c r="I1997" s="800"/>
      <c r="J1997" s="800"/>
      <c r="K1997" s="800"/>
      <c r="L1997" s="800"/>
      <c r="M1997" s="800"/>
      <c r="N1997" s="801">
        <v>4.9900000000000011</v>
      </c>
      <c r="O1997" s="801">
        <v>3.5999999999999992</v>
      </c>
      <c r="P1997" s="801">
        <v>0</v>
      </c>
      <c r="Q1997" s="802">
        <v>0</v>
      </c>
      <c r="R1997" s="800"/>
      <c r="S1997" s="803"/>
    </row>
    <row r="1998" spans="1:254" s="161" customFormat="1">
      <c r="A1998" s="280"/>
      <c r="B1998" s="781"/>
      <c r="C1998" s="775"/>
      <c r="D1998" s="796" t="s">
        <v>176</v>
      </c>
      <c r="E1998" s="792"/>
      <c r="F1998" s="792"/>
      <c r="G1998" s="792"/>
      <c r="H1998" s="792"/>
      <c r="I1998" s="792"/>
      <c r="J1998" s="792"/>
      <c r="K1998" s="792"/>
      <c r="L1998" s="792"/>
      <c r="M1998" s="792"/>
      <c r="N1998" s="794">
        <v>4.9900000000000011</v>
      </c>
      <c r="O1998" s="794">
        <v>3.5999999999999992</v>
      </c>
      <c r="P1998" s="794"/>
      <c r="Q1998" s="795">
        <v>0</v>
      </c>
      <c r="R1998" s="792"/>
      <c r="S1998" s="797"/>
    </row>
    <row r="1999" spans="1:254" s="161" customFormat="1">
      <c r="A1999" s="280"/>
      <c r="B1999" s="781"/>
      <c r="C1999" s="775"/>
      <c r="D1999" s="796" t="s">
        <v>177</v>
      </c>
      <c r="E1999" s="798" t="s">
        <v>1486</v>
      </c>
      <c r="F1999" s="796"/>
      <c r="G1999" s="798" t="s">
        <v>179</v>
      </c>
      <c r="H1999" s="796" t="s">
        <v>179</v>
      </c>
      <c r="I1999" s="798" t="s">
        <v>154</v>
      </c>
      <c r="J1999" s="796" t="s">
        <v>155</v>
      </c>
      <c r="K1999" s="798" t="s">
        <v>160</v>
      </c>
      <c r="L1999" s="796" t="s">
        <v>16</v>
      </c>
      <c r="M1999" s="798" t="s">
        <v>1484</v>
      </c>
      <c r="N1999" s="794">
        <v>0.17599999999999996</v>
      </c>
      <c r="O1999" s="794">
        <v>0</v>
      </c>
      <c r="P1999" s="794"/>
      <c r="Q1999" s="795">
        <v>0</v>
      </c>
      <c r="R1999" s="796"/>
      <c r="S1999" s="797"/>
    </row>
    <row r="2000" spans="1:254" s="161" customFormat="1">
      <c r="A2000" s="280"/>
      <c r="B2000" s="781"/>
      <c r="C2000" s="775"/>
      <c r="D2000" s="792"/>
      <c r="E2000" s="799" t="s">
        <v>1487</v>
      </c>
      <c r="F2000" s="800"/>
      <c r="G2000" s="800"/>
      <c r="H2000" s="800"/>
      <c r="I2000" s="800"/>
      <c r="J2000" s="800"/>
      <c r="K2000" s="800"/>
      <c r="L2000" s="800"/>
      <c r="M2000" s="800"/>
      <c r="N2000" s="801">
        <v>0.17599999999999996</v>
      </c>
      <c r="O2000" s="801">
        <v>0</v>
      </c>
      <c r="P2000" s="801">
        <v>0</v>
      </c>
      <c r="Q2000" s="802">
        <v>0</v>
      </c>
      <c r="R2000" s="800"/>
      <c r="S2000" s="803"/>
    </row>
    <row r="2001" spans="1:19" s="161" customFormat="1">
      <c r="A2001" s="280"/>
      <c r="B2001" s="781"/>
      <c r="C2001" s="775"/>
      <c r="D2001" s="792"/>
      <c r="E2001" s="798" t="s">
        <v>1488</v>
      </c>
      <c r="F2001" s="796"/>
      <c r="G2001" s="798" t="s">
        <v>179</v>
      </c>
      <c r="H2001" s="796" t="s">
        <v>179</v>
      </c>
      <c r="I2001" s="798" t="s">
        <v>154</v>
      </c>
      <c r="J2001" s="796" t="s">
        <v>155</v>
      </c>
      <c r="K2001" s="798" t="s">
        <v>160</v>
      </c>
      <c r="L2001" s="796" t="s">
        <v>16</v>
      </c>
      <c r="M2001" s="798" t="s">
        <v>1484</v>
      </c>
      <c r="N2001" s="794">
        <v>2.2400000000000002</v>
      </c>
      <c r="O2001" s="794">
        <v>1.5</v>
      </c>
      <c r="P2001" s="794"/>
      <c r="Q2001" s="795">
        <v>9355.3270000000011</v>
      </c>
      <c r="R2001" s="796"/>
      <c r="S2001" s="797"/>
    </row>
    <row r="2002" spans="1:19" s="161" customFormat="1">
      <c r="A2002" s="280"/>
      <c r="B2002" s="781"/>
      <c r="C2002" s="775"/>
      <c r="D2002" s="792"/>
      <c r="E2002" s="799" t="s">
        <v>1489</v>
      </c>
      <c r="F2002" s="800"/>
      <c r="G2002" s="800"/>
      <c r="H2002" s="800"/>
      <c r="I2002" s="800"/>
      <c r="J2002" s="800"/>
      <c r="K2002" s="800"/>
      <c r="L2002" s="800"/>
      <c r="M2002" s="800"/>
      <c r="N2002" s="801">
        <v>2.2400000000000002</v>
      </c>
      <c r="O2002" s="801">
        <v>1.5</v>
      </c>
      <c r="P2002" s="801">
        <v>1.5049999999999999</v>
      </c>
      <c r="Q2002" s="802">
        <v>9355.3270000000011</v>
      </c>
      <c r="R2002" s="800"/>
      <c r="S2002" s="803"/>
    </row>
    <row r="2003" spans="1:19" s="161" customFormat="1">
      <c r="A2003" s="280"/>
      <c r="B2003" s="781"/>
      <c r="C2003" s="785"/>
      <c r="D2003" s="796" t="s">
        <v>189</v>
      </c>
      <c r="E2003" s="792"/>
      <c r="F2003" s="792"/>
      <c r="G2003" s="792"/>
      <c r="H2003" s="792"/>
      <c r="I2003" s="792"/>
      <c r="J2003" s="792"/>
      <c r="K2003" s="792"/>
      <c r="L2003" s="792"/>
      <c r="M2003" s="792"/>
      <c r="N2003" s="794">
        <v>2.4159999999999999</v>
      </c>
      <c r="O2003" s="794">
        <v>1.5</v>
      </c>
      <c r="P2003" s="794"/>
      <c r="Q2003" s="795">
        <v>9355.3270000000011</v>
      </c>
      <c r="R2003" s="792"/>
      <c r="S2003" s="797"/>
    </row>
    <row r="2004" spans="1:19" s="161" customFormat="1">
      <c r="A2004" s="280"/>
      <c r="B2004" s="781"/>
      <c r="C2004" s="786" t="s">
        <v>1777</v>
      </c>
      <c r="D2004" s="800"/>
      <c r="E2004" s="800"/>
      <c r="F2004" s="800"/>
      <c r="G2004" s="800"/>
      <c r="H2004" s="800"/>
      <c r="I2004" s="800"/>
      <c r="J2004" s="800"/>
      <c r="K2004" s="800"/>
      <c r="L2004" s="800"/>
      <c r="M2004" s="800"/>
      <c r="N2004" s="801">
        <v>7.4060000000000015</v>
      </c>
      <c r="O2004" s="801">
        <v>5.0999999999999996</v>
      </c>
      <c r="P2004" s="801"/>
      <c r="Q2004" s="802">
        <v>9355.3270000000011</v>
      </c>
      <c r="R2004" s="800"/>
      <c r="S2004" s="803"/>
    </row>
    <row r="2005" spans="1:19" s="161" customFormat="1">
      <c r="A2005" s="280"/>
      <c r="B2005" s="781"/>
      <c r="C2005" s="776" t="s">
        <v>1473</v>
      </c>
      <c r="D2005" s="796" t="s">
        <v>177</v>
      </c>
      <c r="E2005" s="798" t="s">
        <v>1474</v>
      </c>
      <c r="F2005" s="796" t="s">
        <v>1819</v>
      </c>
      <c r="G2005" s="798" t="s">
        <v>179</v>
      </c>
      <c r="H2005" s="796" t="s">
        <v>179</v>
      </c>
      <c r="I2005" s="798" t="s">
        <v>159</v>
      </c>
      <c r="J2005" s="796" t="s">
        <v>155</v>
      </c>
      <c r="K2005" s="798" t="s">
        <v>156</v>
      </c>
      <c r="L2005" s="796" t="s">
        <v>1475</v>
      </c>
      <c r="M2005" s="798" t="s">
        <v>1475</v>
      </c>
      <c r="N2005" s="794">
        <v>0.16</v>
      </c>
      <c r="O2005" s="794">
        <v>0.16</v>
      </c>
      <c r="P2005" s="794"/>
      <c r="Q2005" s="795">
        <v>1149.6359999999997</v>
      </c>
      <c r="R2005" s="796"/>
      <c r="S2005" s="797"/>
    </row>
    <row r="2006" spans="1:19" s="161" customFormat="1">
      <c r="A2006" s="280"/>
      <c r="B2006" s="781"/>
      <c r="C2006" s="775"/>
      <c r="D2006" s="792"/>
      <c r="E2006" s="793"/>
      <c r="F2006" s="796" t="s">
        <v>1820</v>
      </c>
      <c r="G2006" s="798" t="s">
        <v>179</v>
      </c>
      <c r="H2006" s="796" t="s">
        <v>179</v>
      </c>
      <c r="I2006" s="798" t="s">
        <v>159</v>
      </c>
      <c r="J2006" s="796" t="s">
        <v>155</v>
      </c>
      <c r="K2006" s="798" t="s">
        <v>156</v>
      </c>
      <c r="L2006" s="796" t="s">
        <v>1475</v>
      </c>
      <c r="M2006" s="798" t="s">
        <v>1475</v>
      </c>
      <c r="N2006" s="794">
        <v>0.27200000000000002</v>
      </c>
      <c r="O2006" s="794">
        <v>0.27200000000000002</v>
      </c>
      <c r="P2006" s="794"/>
      <c r="Q2006" s="795">
        <v>1870.875</v>
      </c>
      <c r="R2006" s="796"/>
      <c r="S2006" s="797"/>
    </row>
    <row r="2007" spans="1:19" s="161" customFormat="1">
      <c r="A2007" s="280"/>
      <c r="B2007" s="781"/>
      <c r="C2007" s="775"/>
      <c r="D2007" s="792"/>
      <c r="E2007" s="793"/>
      <c r="F2007" s="796" t="s">
        <v>1821</v>
      </c>
      <c r="G2007" s="798" t="s">
        <v>179</v>
      </c>
      <c r="H2007" s="796" t="s">
        <v>179</v>
      </c>
      <c r="I2007" s="798" t="s">
        <v>159</v>
      </c>
      <c r="J2007" s="796" t="s">
        <v>155</v>
      </c>
      <c r="K2007" s="798" t="s">
        <v>156</v>
      </c>
      <c r="L2007" s="796" t="s">
        <v>1475</v>
      </c>
      <c r="M2007" s="798" t="s">
        <v>1475</v>
      </c>
      <c r="N2007" s="794">
        <v>0.16</v>
      </c>
      <c r="O2007" s="794">
        <v>0.16</v>
      </c>
      <c r="P2007" s="794"/>
      <c r="Q2007" s="795">
        <v>1326.33</v>
      </c>
      <c r="R2007" s="796"/>
      <c r="S2007" s="797"/>
    </row>
    <row r="2008" spans="1:19" s="161" customFormat="1">
      <c r="A2008" s="280"/>
      <c r="B2008" s="781"/>
      <c r="C2008" s="775"/>
      <c r="D2008" s="792"/>
      <c r="E2008" s="799" t="s">
        <v>1476</v>
      </c>
      <c r="F2008" s="800"/>
      <c r="G2008" s="800"/>
      <c r="H2008" s="800"/>
      <c r="I2008" s="800"/>
      <c r="J2008" s="800"/>
      <c r="K2008" s="800"/>
      <c r="L2008" s="800"/>
      <c r="M2008" s="800"/>
      <c r="N2008" s="801">
        <v>0.59199999999999975</v>
      </c>
      <c r="O2008" s="801">
        <v>0.59199999999999975</v>
      </c>
      <c r="P2008" s="801">
        <v>0</v>
      </c>
      <c r="Q2008" s="802">
        <v>4346.8410000000003</v>
      </c>
      <c r="R2008" s="800"/>
      <c r="S2008" s="803"/>
    </row>
    <row r="2009" spans="1:19" s="161" customFormat="1">
      <c r="A2009" s="280"/>
      <c r="B2009" s="781"/>
      <c r="C2009" s="785"/>
      <c r="D2009" s="796" t="s">
        <v>189</v>
      </c>
      <c r="E2009" s="792"/>
      <c r="F2009" s="792"/>
      <c r="G2009" s="792"/>
      <c r="H2009" s="792"/>
      <c r="I2009" s="792"/>
      <c r="J2009" s="792"/>
      <c r="K2009" s="792"/>
      <c r="L2009" s="792"/>
      <c r="M2009" s="792"/>
      <c r="N2009" s="794">
        <v>0.59199999999999975</v>
      </c>
      <c r="O2009" s="794">
        <v>0.59199999999999975</v>
      </c>
      <c r="P2009" s="794"/>
      <c r="Q2009" s="795">
        <v>4346.8410000000003</v>
      </c>
      <c r="R2009" s="792"/>
      <c r="S2009" s="797"/>
    </row>
    <row r="2010" spans="1:19" s="161" customFormat="1">
      <c r="A2010" s="280"/>
      <c r="B2010" s="781"/>
      <c r="C2010" s="786" t="s">
        <v>1477</v>
      </c>
      <c r="D2010" s="800"/>
      <c r="E2010" s="800"/>
      <c r="F2010" s="800"/>
      <c r="G2010" s="800"/>
      <c r="H2010" s="800"/>
      <c r="I2010" s="800"/>
      <c r="J2010" s="800"/>
      <c r="K2010" s="800"/>
      <c r="L2010" s="800"/>
      <c r="M2010" s="800"/>
      <c r="N2010" s="801">
        <v>0.59199999999999975</v>
      </c>
      <c r="O2010" s="801">
        <v>0.59199999999999975</v>
      </c>
      <c r="P2010" s="801"/>
      <c r="Q2010" s="802">
        <v>4346.8410000000003</v>
      </c>
      <c r="R2010" s="800"/>
      <c r="S2010" s="803"/>
    </row>
    <row r="2011" spans="1:19" s="161" customFormat="1">
      <c r="A2011" s="280"/>
      <c r="B2011" s="781"/>
      <c r="C2011" s="776" t="s">
        <v>1900</v>
      </c>
      <c r="D2011" s="796" t="s">
        <v>177</v>
      </c>
      <c r="E2011" s="798" t="s">
        <v>1493</v>
      </c>
      <c r="F2011" s="796" t="s">
        <v>204</v>
      </c>
      <c r="G2011" s="798" t="s">
        <v>179</v>
      </c>
      <c r="H2011" s="796" t="s">
        <v>179</v>
      </c>
      <c r="I2011" s="798" t="s">
        <v>159</v>
      </c>
      <c r="J2011" s="796" t="s">
        <v>223</v>
      </c>
      <c r="K2011" s="798" t="s">
        <v>156</v>
      </c>
      <c r="L2011" s="796" t="s">
        <v>16</v>
      </c>
      <c r="M2011" s="798" t="s">
        <v>1494</v>
      </c>
      <c r="N2011" s="794">
        <v>43.380000000000017</v>
      </c>
      <c r="O2011" s="794">
        <v>45.504000000000012</v>
      </c>
      <c r="P2011" s="794"/>
      <c r="Q2011" s="795">
        <v>277066.75599999999</v>
      </c>
      <c r="R2011" s="796"/>
      <c r="S2011" s="797"/>
    </row>
    <row r="2012" spans="1:19" s="161" customFormat="1">
      <c r="A2012" s="280"/>
      <c r="B2012" s="781"/>
      <c r="C2012" s="775"/>
      <c r="D2012" s="792"/>
      <c r="E2012" s="793"/>
      <c r="F2012" s="796" t="s">
        <v>259</v>
      </c>
      <c r="G2012" s="798" t="s">
        <v>179</v>
      </c>
      <c r="H2012" s="796" t="s">
        <v>179</v>
      </c>
      <c r="I2012" s="798" t="s">
        <v>159</v>
      </c>
      <c r="J2012" s="796" t="s">
        <v>223</v>
      </c>
      <c r="K2012" s="798" t="s">
        <v>156</v>
      </c>
      <c r="L2012" s="796" t="s">
        <v>16</v>
      </c>
      <c r="M2012" s="798" t="s">
        <v>1494</v>
      </c>
      <c r="N2012" s="794">
        <v>43.380000000000017</v>
      </c>
      <c r="O2012" s="794">
        <v>45.869000000000007</v>
      </c>
      <c r="P2012" s="794"/>
      <c r="Q2012" s="795">
        <v>312168.89299999998</v>
      </c>
      <c r="R2012" s="796"/>
      <c r="S2012" s="797"/>
    </row>
    <row r="2013" spans="1:19" s="161" customFormat="1">
      <c r="A2013" s="280"/>
      <c r="B2013" s="781"/>
      <c r="C2013" s="775"/>
      <c r="D2013" s="792"/>
      <c r="E2013" s="793"/>
      <c r="F2013" s="796" t="s">
        <v>822</v>
      </c>
      <c r="G2013" s="798" t="s">
        <v>179</v>
      </c>
      <c r="H2013" s="796" t="s">
        <v>179</v>
      </c>
      <c r="I2013" s="798" t="s">
        <v>159</v>
      </c>
      <c r="J2013" s="796" t="s">
        <v>223</v>
      </c>
      <c r="K2013" s="798" t="s">
        <v>156</v>
      </c>
      <c r="L2013" s="796" t="s">
        <v>16</v>
      </c>
      <c r="M2013" s="798" t="s">
        <v>1494</v>
      </c>
      <c r="N2013" s="794">
        <v>43.380000000000017</v>
      </c>
      <c r="O2013" s="794">
        <v>45.386000000000017</v>
      </c>
      <c r="P2013" s="794"/>
      <c r="Q2013" s="795">
        <v>300464.272</v>
      </c>
      <c r="R2013" s="796"/>
      <c r="S2013" s="797"/>
    </row>
    <row r="2014" spans="1:19" s="161" customFormat="1">
      <c r="A2014" s="280"/>
      <c r="B2014" s="781"/>
      <c r="C2014" s="775"/>
      <c r="D2014" s="792"/>
      <c r="E2014" s="799" t="s">
        <v>1495</v>
      </c>
      <c r="F2014" s="800"/>
      <c r="G2014" s="800"/>
      <c r="H2014" s="800"/>
      <c r="I2014" s="800"/>
      <c r="J2014" s="800"/>
      <c r="K2014" s="800"/>
      <c r="L2014" s="800"/>
      <c r="M2014" s="800"/>
      <c r="N2014" s="801">
        <v>130.13999999999993</v>
      </c>
      <c r="O2014" s="801">
        <v>136.75900000000001</v>
      </c>
      <c r="P2014" s="801">
        <v>135.90700000000001</v>
      </c>
      <c r="Q2014" s="802">
        <v>889699.92099999997</v>
      </c>
      <c r="R2014" s="800"/>
      <c r="S2014" s="803"/>
    </row>
    <row r="2015" spans="1:19" s="161" customFormat="1">
      <c r="A2015" s="280"/>
      <c r="B2015" s="781"/>
      <c r="C2015" s="785"/>
      <c r="D2015" s="796" t="s">
        <v>189</v>
      </c>
      <c r="E2015" s="792"/>
      <c r="F2015" s="792"/>
      <c r="G2015" s="792"/>
      <c r="H2015" s="792"/>
      <c r="I2015" s="792"/>
      <c r="J2015" s="792"/>
      <c r="K2015" s="792"/>
      <c r="L2015" s="792"/>
      <c r="M2015" s="792"/>
      <c r="N2015" s="794">
        <v>130.13999999999993</v>
      </c>
      <c r="O2015" s="794">
        <v>136.75900000000001</v>
      </c>
      <c r="P2015" s="794"/>
      <c r="Q2015" s="795">
        <v>889699.92099999997</v>
      </c>
      <c r="R2015" s="792"/>
      <c r="S2015" s="797"/>
    </row>
    <row r="2016" spans="1:19" s="161" customFormat="1">
      <c r="A2016" s="280"/>
      <c r="B2016" s="781"/>
      <c r="C2016" s="786" t="s">
        <v>1901</v>
      </c>
      <c r="D2016" s="800"/>
      <c r="E2016" s="800"/>
      <c r="F2016" s="800"/>
      <c r="G2016" s="800"/>
      <c r="H2016" s="800"/>
      <c r="I2016" s="800"/>
      <c r="J2016" s="800"/>
      <c r="K2016" s="800"/>
      <c r="L2016" s="800"/>
      <c r="M2016" s="800"/>
      <c r="N2016" s="801">
        <v>130.13999999999993</v>
      </c>
      <c r="O2016" s="801">
        <v>136.75900000000001</v>
      </c>
      <c r="P2016" s="801"/>
      <c r="Q2016" s="802">
        <v>889699.92099999997</v>
      </c>
      <c r="R2016" s="800"/>
      <c r="S2016" s="803"/>
    </row>
    <row r="2017" spans="1:19" s="161" customFormat="1">
      <c r="A2017" s="280"/>
      <c r="B2017" s="781"/>
      <c r="C2017" s="776" t="s">
        <v>678</v>
      </c>
      <c r="D2017" s="796" t="s">
        <v>177</v>
      </c>
      <c r="E2017" s="798" t="s">
        <v>1496</v>
      </c>
      <c r="F2017" s="796"/>
      <c r="G2017" s="798" t="s">
        <v>179</v>
      </c>
      <c r="H2017" s="796" t="s">
        <v>179</v>
      </c>
      <c r="I2017" s="798" t="s">
        <v>154</v>
      </c>
      <c r="J2017" s="796" t="s">
        <v>155</v>
      </c>
      <c r="K2017" s="798" t="s">
        <v>156</v>
      </c>
      <c r="L2017" s="796" t="s">
        <v>16</v>
      </c>
      <c r="M2017" s="798" t="s">
        <v>1497</v>
      </c>
      <c r="N2017" s="794">
        <v>1.9199999999999997</v>
      </c>
      <c r="O2017" s="794">
        <v>1.3010000000000002</v>
      </c>
      <c r="P2017" s="794"/>
      <c r="Q2017" s="795">
        <v>8108.6500000000005</v>
      </c>
      <c r="R2017" s="796"/>
      <c r="S2017" s="797"/>
    </row>
    <row r="2018" spans="1:19" s="161" customFormat="1">
      <c r="A2018" s="280"/>
      <c r="B2018" s="781"/>
      <c r="C2018" s="775"/>
      <c r="D2018" s="792"/>
      <c r="E2018" s="799" t="s">
        <v>1498</v>
      </c>
      <c r="F2018" s="800"/>
      <c r="G2018" s="800"/>
      <c r="H2018" s="800"/>
      <c r="I2018" s="800"/>
      <c r="J2018" s="800"/>
      <c r="K2018" s="800"/>
      <c r="L2018" s="800"/>
      <c r="M2018" s="800"/>
      <c r="N2018" s="801">
        <v>1.9199999999999997</v>
      </c>
      <c r="O2018" s="801">
        <v>1.3010000000000002</v>
      </c>
      <c r="P2018" s="801">
        <v>1.5760000000000001</v>
      </c>
      <c r="Q2018" s="802">
        <v>8108.6500000000005</v>
      </c>
      <c r="R2018" s="800"/>
      <c r="S2018" s="803"/>
    </row>
    <row r="2019" spans="1:19" s="161" customFormat="1">
      <c r="A2019" s="280"/>
      <c r="B2019" s="781"/>
      <c r="C2019" s="775"/>
      <c r="D2019" s="792"/>
      <c r="E2019" s="798" t="s">
        <v>1499</v>
      </c>
      <c r="F2019" s="796"/>
      <c r="G2019" s="798" t="s">
        <v>179</v>
      </c>
      <c r="H2019" s="796" t="s">
        <v>179</v>
      </c>
      <c r="I2019" s="798" t="s">
        <v>154</v>
      </c>
      <c r="J2019" s="796" t="s">
        <v>155</v>
      </c>
      <c r="K2019" s="798" t="s">
        <v>156</v>
      </c>
      <c r="L2019" s="796" t="s">
        <v>16</v>
      </c>
      <c r="M2019" s="798" t="s">
        <v>1497</v>
      </c>
      <c r="N2019" s="794">
        <v>1.4159999999999995</v>
      </c>
      <c r="O2019" s="794">
        <v>0.94399999999999995</v>
      </c>
      <c r="P2019" s="794"/>
      <c r="Q2019" s="795">
        <v>6761.7759999999998</v>
      </c>
      <c r="R2019" s="796"/>
      <c r="S2019" s="797"/>
    </row>
    <row r="2020" spans="1:19" s="161" customFormat="1">
      <c r="A2020" s="280"/>
      <c r="B2020" s="781"/>
      <c r="C2020" s="775"/>
      <c r="D2020" s="792"/>
      <c r="E2020" s="799" t="s">
        <v>1500</v>
      </c>
      <c r="F2020" s="800"/>
      <c r="G2020" s="800"/>
      <c r="H2020" s="800"/>
      <c r="I2020" s="800"/>
      <c r="J2020" s="800"/>
      <c r="K2020" s="800"/>
      <c r="L2020" s="800"/>
      <c r="M2020" s="800"/>
      <c r="N2020" s="801">
        <v>1.4159999999999995</v>
      </c>
      <c r="O2020" s="801">
        <v>0.94399999999999995</v>
      </c>
      <c r="P2020" s="801">
        <v>1.1359999999999999</v>
      </c>
      <c r="Q2020" s="802">
        <v>6761.7759999999998</v>
      </c>
      <c r="R2020" s="800"/>
      <c r="S2020" s="803"/>
    </row>
    <row r="2021" spans="1:19" s="161" customFormat="1">
      <c r="A2021" s="280"/>
      <c r="B2021" s="781"/>
      <c r="C2021" s="785"/>
      <c r="D2021" s="796" t="s">
        <v>189</v>
      </c>
      <c r="E2021" s="792"/>
      <c r="F2021" s="792"/>
      <c r="G2021" s="792"/>
      <c r="H2021" s="792"/>
      <c r="I2021" s="792"/>
      <c r="J2021" s="792"/>
      <c r="K2021" s="792"/>
      <c r="L2021" s="792"/>
      <c r="M2021" s="792"/>
      <c r="N2021" s="794">
        <v>3.3359999999999985</v>
      </c>
      <c r="O2021" s="794">
        <v>2.245000000000001</v>
      </c>
      <c r="P2021" s="794"/>
      <c r="Q2021" s="795">
        <v>14870.425999999998</v>
      </c>
      <c r="R2021" s="792"/>
      <c r="S2021" s="797"/>
    </row>
    <row r="2022" spans="1:19" s="161" customFormat="1">
      <c r="A2022" s="280"/>
      <c r="B2022" s="781"/>
      <c r="C2022" s="786" t="s">
        <v>684</v>
      </c>
      <c r="D2022" s="800"/>
      <c r="E2022" s="800"/>
      <c r="F2022" s="800"/>
      <c r="G2022" s="800"/>
      <c r="H2022" s="800"/>
      <c r="I2022" s="800"/>
      <c r="J2022" s="800"/>
      <c r="K2022" s="800"/>
      <c r="L2022" s="800"/>
      <c r="M2022" s="800"/>
      <c r="N2022" s="801">
        <v>3.3359999999999985</v>
      </c>
      <c r="O2022" s="801">
        <v>2.245000000000001</v>
      </c>
      <c r="P2022" s="801"/>
      <c r="Q2022" s="802">
        <v>14870.425999999998</v>
      </c>
      <c r="R2022" s="800"/>
      <c r="S2022" s="803"/>
    </row>
    <row r="2023" spans="1:19" s="161" customFormat="1">
      <c r="A2023" s="280"/>
      <c r="B2023" s="781"/>
      <c r="C2023" s="776" t="s">
        <v>1924</v>
      </c>
      <c r="D2023" s="796" t="s">
        <v>150</v>
      </c>
      <c r="E2023" s="798" t="s">
        <v>1478</v>
      </c>
      <c r="F2023" s="796" t="s">
        <v>1480</v>
      </c>
      <c r="G2023" s="798" t="s">
        <v>153</v>
      </c>
      <c r="H2023" s="796" t="s">
        <v>153</v>
      </c>
      <c r="I2023" s="798" t="s">
        <v>159</v>
      </c>
      <c r="J2023" s="796" t="s">
        <v>155</v>
      </c>
      <c r="K2023" s="798" t="s">
        <v>156</v>
      </c>
      <c r="L2023" s="796" t="s">
        <v>1475</v>
      </c>
      <c r="M2023" s="798" t="s">
        <v>1479</v>
      </c>
      <c r="N2023" s="794">
        <v>0.25</v>
      </c>
      <c r="O2023" s="794">
        <v>0.25</v>
      </c>
      <c r="P2023" s="794"/>
      <c r="Q2023" s="795">
        <v>51.159000000000006</v>
      </c>
      <c r="R2023" s="796"/>
      <c r="S2023" s="797"/>
    </row>
    <row r="2024" spans="1:19" s="161" customFormat="1">
      <c r="A2024" s="280"/>
      <c r="B2024" s="781"/>
      <c r="C2024" s="775"/>
      <c r="D2024" s="792"/>
      <c r="E2024" s="793"/>
      <c r="F2024" s="792"/>
      <c r="G2024" s="793"/>
      <c r="H2024" s="792"/>
      <c r="I2024" s="793"/>
      <c r="J2024" s="792"/>
      <c r="K2024" s="793"/>
      <c r="L2024" s="792"/>
      <c r="M2024" s="793"/>
      <c r="N2024" s="794"/>
      <c r="O2024" s="794"/>
      <c r="P2024" s="794"/>
      <c r="Q2024" s="795"/>
      <c r="R2024" s="796" t="s">
        <v>161</v>
      </c>
      <c r="S2024" s="797">
        <v>4587</v>
      </c>
    </row>
    <row r="2025" spans="1:19" s="161" customFormat="1">
      <c r="A2025" s="280"/>
      <c r="B2025" s="781"/>
      <c r="C2025" s="775"/>
      <c r="D2025" s="792"/>
      <c r="E2025" s="793"/>
      <c r="F2025" s="796" t="s">
        <v>1481</v>
      </c>
      <c r="G2025" s="798" t="s">
        <v>153</v>
      </c>
      <c r="H2025" s="796" t="s">
        <v>153</v>
      </c>
      <c r="I2025" s="798" t="s">
        <v>159</v>
      </c>
      <c r="J2025" s="796" t="s">
        <v>155</v>
      </c>
      <c r="K2025" s="798" t="s">
        <v>156</v>
      </c>
      <c r="L2025" s="796" t="s">
        <v>1475</v>
      </c>
      <c r="M2025" s="798" t="s">
        <v>1479</v>
      </c>
      <c r="N2025" s="794">
        <v>0.5</v>
      </c>
      <c r="O2025" s="794">
        <v>0.5</v>
      </c>
      <c r="P2025" s="794"/>
      <c r="Q2025" s="795">
        <v>25.428000000000004</v>
      </c>
      <c r="R2025" s="796"/>
      <c r="S2025" s="797"/>
    </row>
    <row r="2026" spans="1:19" s="161" customFormat="1">
      <c r="A2026" s="280"/>
      <c r="B2026" s="781"/>
      <c r="C2026" s="775"/>
      <c r="D2026" s="792"/>
      <c r="E2026" s="793"/>
      <c r="F2026" s="792"/>
      <c r="G2026" s="793"/>
      <c r="H2026" s="792"/>
      <c r="I2026" s="793"/>
      <c r="J2026" s="792"/>
      <c r="K2026" s="793"/>
      <c r="L2026" s="792"/>
      <c r="M2026" s="793"/>
      <c r="N2026" s="794"/>
      <c r="O2026" s="794"/>
      <c r="P2026" s="794"/>
      <c r="Q2026" s="795"/>
      <c r="R2026" s="796" t="s">
        <v>161</v>
      </c>
      <c r="S2026" s="797">
        <v>2295</v>
      </c>
    </row>
    <row r="2027" spans="1:19" s="161" customFormat="1">
      <c r="A2027" s="280"/>
      <c r="B2027" s="781"/>
      <c r="C2027" s="775"/>
      <c r="D2027" s="792"/>
      <c r="E2027" s="793"/>
      <c r="F2027" s="796" t="s">
        <v>2022</v>
      </c>
      <c r="G2027" s="798" t="s">
        <v>153</v>
      </c>
      <c r="H2027" s="796" t="s">
        <v>153</v>
      </c>
      <c r="I2027" s="798" t="s">
        <v>159</v>
      </c>
      <c r="J2027" s="796" t="s">
        <v>155</v>
      </c>
      <c r="K2027" s="798" t="s">
        <v>156</v>
      </c>
      <c r="L2027" s="796" t="s">
        <v>1475</v>
      </c>
      <c r="M2027" s="798" t="s">
        <v>1479</v>
      </c>
      <c r="N2027" s="794">
        <v>0.25</v>
      </c>
      <c r="O2027" s="794">
        <v>0.19999999999999998</v>
      </c>
      <c r="P2027" s="794"/>
      <c r="Q2027" s="795">
        <v>24.512</v>
      </c>
      <c r="R2027" s="796"/>
      <c r="S2027" s="797"/>
    </row>
    <row r="2028" spans="1:19" s="161" customFormat="1">
      <c r="A2028" s="280"/>
      <c r="B2028" s="781"/>
      <c r="C2028" s="775"/>
      <c r="D2028" s="792"/>
      <c r="E2028" s="793"/>
      <c r="F2028" s="792"/>
      <c r="G2028" s="793"/>
      <c r="H2028" s="792"/>
      <c r="I2028" s="793"/>
      <c r="J2028" s="792"/>
      <c r="K2028" s="793"/>
      <c r="L2028" s="792"/>
      <c r="M2028" s="793"/>
      <c r="N2028" s="794"/>
      <c r="O2028" s="794"/>
      <c r="P2028" s="794"/>
      <c r="Q2028" s="795"/>
      <c r="R2028" s="796" t="s">
        <v>161</v>
      </c>
      <c r="S2028" s="797">
        <v>1915</v>
      </c>
    </row>
    <row r="2029" spans="1:19" s="161" customFormat="1">
      <c r="A2029" s="280"/>
      <c r="B2029" s="781"/>
      <c r="C2029" s="775"/>
      <c r="D2029" s="792"/>
      <c r="E2029" s="799" t="s">
        <v>1482</v>
      </c>
      <c r="F2029" s="800"/>
      <c r="G2029" s="800"/>
      <c r="H2029" s="800"/>
      <c r="I2029" s="800"/>
      <c r="J2029" s="800"/>
      <c r="K2029" s="800"/>
      <c r="L2029" s="800"/>
      <c r="M2029" s="800"/>
      <c r="N2029" s="801">
        <v>1.0000000000000002</v>
      </c>
      <c r="O2029" s="801">
        <v>0.95000000000000051</v>
      </c>
      <c r="P2029" s="801">
        <v>0.57999999999999996</v>
      </c>
      <c r="Q2029" s="802">
        <v>101.09900000000002</v>
      </c>
      <c r="R2029" s="800"/>
      <c r="S2029" s="803"/>
    </row>
    <row r="2030" spans="1:19" s="161" customFormat="1">
      <c r="A2030" s="280"/>
      <c r="B2030" s="781"/>
      <c r="C2030" s="775"/>
      <c r="D2030" s="796" t="s">
        <v>176</v>
      </c>
      <c r="E2030" s="792"/>
      <c r="F2030" s="792"/>
      <c r="G2030" s="792"/>
      <c r="H2030" s="792"/>
      <c r="I2030" s="792"/>
      <c r="J2030" s="792"/>
      <c r="K2030" s="792"/>
      <c r="L2030" s="792"/>
      <c r="M2030" s="792"/>
      <c r="N2030" s="794">
        <v>1.0000000000000002</v>
      </c>
      <c r="O2030" s="794">
        <v>0.95000000000000051</v>
      </c>
      <c r="P2030" s="794"/>
      <c r="Q2030" s="795">
        <v>101.09900000000002</v>
      </c>
      <c r="R2030" s="792"/>
      <c r="S2030" s="797"/>
    </row>
    <row r="2031" spans="1:19" s="161" customFormat="1">
      <c r="A2031" s="280"/>
      <c r="B2031" s="781"/>
      <c r="C2031" s="775"/>
      <c r="D2031" s="796" t="s">
        <v>177</v>
      </c>
      <c r="E2031" s="798" t="s">
        <v>1877</v>
      </c>
      <c r="F2031" s="796" t="s">
        <v>192</v>
      </c>
      <c r="G2031" s="798" t="s">
        <v>179</v>
      </c>
      <c r="H2031" s="796" t="s">
        <v>179</v>
      </c>
      <c r="I2031" s="798" t="s">
        <v>159</v>
      </c>
      <c r="J2031" s="796" t="s">
        <v>155</v>
      </c>
      <c r="K2031" s="798" t="s">
        <v>160</v>
      </c>
      <c r="L2031" s="796" t="s">
        <v>1475</v>
      </c>
      <c r="M2031" s="798" t="s">
        <v>1479</v>
      </c>
      <c r="N2031" s="794">
        <v>0</v>
      </c>
      <c r="O2031" s="794">
        <v>0</v>
      </c>
      <c r="P2031" s="794"/>
      <c r="Q2031" s="795">
        <v>0</v>
      </c>
      <c r="R2031" s="796"/>
      <c r="S2031" s="797"/>
    </row>
    <row r="2032" spans="1:19" s="161" customFormat="1">
      <c r="A2032" s="280"/>
      <c r="B2032" s="781"/>
      <c r="C2032" s="775"/>
      <c r="D2032" s="792"/>
      <c r="E2032" s="793"/>
      <c r="F2032" s="796" t="s">
        <v>193</v>
      </c>
      <c r="G2032" s="798" t="s">
        <v>179</v>
      </c>
      <c r="H2032" s="796" t="s">
        <v>179</v>
      </c>
      <c r="I2032" s="798" t="s">
        <v>159</v>
      </c>
      <c r="J2032" s="796" t="s">
        <v>155</v>
      </c>
      <c r="K2032" s="798" t="s">
        <v>160</v>
      </c>
      <c r="L2032" s="796" t="s">
        <v>1475</v>
      </c>
      <c r="M2032" s="798" t="s">
        <v>1479</v>
      </c>
      <c r="N2032" s="794">
        <v>0</v>
      </c>
      <c r="O2032" s="794">
        <v>0</v>
      </c>
      <c r="P2032" s="794"/>
      <c r="Q2032" s="795">
        <v>0</v>
      </c>
      <c r="R2032" s="796"/>
      <c r="S2032" s="797"/>
    </row>
    <row r="2033" spans="1:19" s="161" customFormat="1">
      <c r="A2033" s="280"/>
      <c r="B2033" s="781"/>
      <c r="C2033" s="775"/>
      <c r="D2033" s="792"/>
      <c r="E2033" s="799" t="s">
        <v>1878</v>
      </c>
      <c r="F2033" s="800"/>
      <c r="G2033" s="800"/>
      <c r="H2033" s="800"/>
      <c r="I2033" s="800"/>
      <c r="J2033" s="800"/>
      <c r="K2033" s="800"/>
      <c r="L2033" s="800"/>
      <c r="M2033" s="800"/>
      <c r="N2033" s="801">
        <v>0</v>
      </c>
      <c r="O2033" s="801">
        <v>0</v>
      </c>
      <c r="P2033" s="801">
        <v>0</v>
      </c>
      <c r="Q2033" s="802">
        <v>0</v>
      </c>
      <c r="R2033" s="800"/>
      <c r="S2033" s="803"/>
    </row>
    <row r="2034" spans="1:19" s="161" customFormat="1">
      <c r="A2034" s="280"/>
      <c r="B2034" s="781"/>
      <c r="C2034" s="785"/>
      <c r="D2034" s="796" t="s">
        <v>189</v>
      </c>
      <c r="E2034" s="792"/>
      <c r="F2034" s="792"/>
      <c r="G2034" s="792"/>
      <c r="H2034" s="792"/>
      <c r="I2034" s="792"/>
      <c r="J2034" s="792"/>
      <c r="K2034" s="792"/>
      <c r="L2034" s="792"/>
      <c r="M2034" s="792"/>
      <c r="N2034" s="794">
        <v>0</v>
      </c>
      <c r="O2034" s="794">
        <v>0</v>
      </c>
      <c r="P2034" s="794"/>
      <c r="Q2034" s="795">
        <v>0</v>
      </c>
      <c r="R2034" s="792"/>
      <c r="S2034" s="797"/>
    </row>
    <row r="2035" spans="1:19" s="161" customFormat="1">
      <c r="A2035" s="280"/>
      <c r="B2035" s="781"/>
      <c r="C2035" s="786" t="s">
        <v>1925</v>
      </c>
      <c r="D2035" s="800"/>
      <c r="E2035" s="800"/>
      <c r="F2035" s="800"/>
      <c r="G2035" s="800"/>
      <c r="H2035" s="800"/>
      <c r="I2035" s="800"/>
      <c r="J2035" s="800"/>
      <c r="K2035" s="800"/>
      <c r="L2035" s="800"/>
      <c r="M2035" s="800"/>
      <c r="N2035" s="801">
        <v>1.0000000000000002</v>
      </c>
      <c r="O2035" s="801">
        <v>0.95000000000000051</v>
      </c>
      <c r="P2035" s="801"/>
      <c r="Q2035" s="802">
        <v>101.09900000000002</v>
      </c>
      <c r="R2035" s="800"/>
      <c r="S2035" s="803"/>
    </row>
    <row r="2036" spans="1:19" s="161" customFormat="1">
      <c r="A2036" s="280"/>
      <c r="B2036" s="781"/>
      <c r="C2036" s="776" t="s">
        <v>1960</v>
      </c>
      <c r="D2036" s="796" t="s">
        <v>150</v>
      </c>
      <c r="E2036" s="798" t="s">
        <v>1501</v>
      </c>
      <c r="F2036" s="796"/>
      <c r="G2036" s="798" t="s">
        <v>153</v>
      </c>
      <c r="H2036" s="796" t="s">
        <v>153</v>
      </c>
      <c r="I2036" s="798" t="s">
        <v>154</v>
      </c>
      <c r="J2036" s="796" t="s">
        <v>155</v>
      </c>
      <c r="K2036" s="798" t="s">
        <v>160</v>
      </c>
      <c r="L2036" s="796" t="s">
        <v>16</v>
      </c>
      <c r="M2036" s="798" t="s">
        <v>1502</v>
      </c>
      <c r="N2036" s="794">
        <v>6</v>
      </c>
      <c r="O2036" s="794">
        <v>0</v>
      </c>
      <c r="P2036" s="794"/>
      <c r="Q2036" s="795">
        <v>0</v>
      </c>
      <c r="R2036" s="796"/>
      <c r="S2036" s="797"/>
    </row>
    <row r="2037" spans="1:19" s="161" customFormat="1">
      <c r="A2037" s="280"/>
      <c r="B2037" s="781"/>
      <c r="C2037" s="775"/>
      <c r="D2037" s="792"/>
      <c r="E2037" s="793"/>
      <c r="F2037" s="792"/>
      <c r="G2037" s="793"/>
      <c r="H2037" s="792"/>
      <c r="I2037" s="793"/>
      <c r="J2037" s="792"/>
      <c r="K2037" s="793"/>
      <c r="L2037" s="792"/>
      <c r="M2037" s="793"/>
      <c r="N2037" s="794"/>
      <c r="O2037" s="794"/>
      <c r="P2037" s="794"/>
      <c r="Q2037" s="795"/>
      <c r="R2037" s="796" t="s">
        <v>161</v>
      </c>
      <c r="S2037" s="797">
        <v>0</v>
      </c>
    </row>
    <row r="2038" spans="1:19" s="161" customFormat="1">
      <c r="A2038" s="280"/>
      <c r="B2038" s="781"/>
      <c r="C2038" s="775"/>
      <c r="D2038" s="792"/>
      <c r="E2038" s="799" t="s">
        <v>1503</v>
      </c>
      <c r="F2038" s="800"/>
      <c r="G2038" s="800"/>
      <c r="H2038" s="800"/>
      <c r="I2038" s="800"/>
      <c r="J2038" s="800"/>
      <c r="K2038" s="800"/>
      <c r="L2038" s="800"/>
      <c r="M2038" s="800"/>
      <c r="N2038" s="801">
        <v>6</v>
      </c>
      <c r="O2038" s="801">
        <v>0</v>
      </c>
      <c r="P2038" s="801">
        <v>0</v>
      </c>
      <c r="Q2038" s="802">
        <v>0</v>
      </c>
      <c r="R2038" s="800"/>
      <c r="S2038" s="803"/>
    </row>
    <row r="2039" spans="1:19" s="161" customFormat="1">
      <c r="A2039" s="280"/>
      <c r="B2039" s="781"/>
      <c r="C2039" s="785"/>
      <c r="D2039" s="796" t="s">
        <v>176</v>
      </c>
      <c r="E2039" s="792"/>
      <c r="F2039" s="792"/>
      <c r="G2039" s="792"/>
      <c r="H2039" s="792"/>
      <c r="I2039" s="792"/>
      <c r="J2039" s="792"/>
      <c r="K2039" s="792"/>
      <c r="L2039" s="792"/>
      <c r="M2039" s="792"/>
      <c r="N2039" s="794">
        <v>6</v>
      </c>
      <c r="O2039" s="794">
        <v>0</v>
      </c>
      <c r="P2039" s="794"/>
      <c r="Q2039" s="795">
        <v>0</v>
      </c>
      <c r="R2039" s="792"/>
      <c r="S2039" s="797"/>
    </row>
    <row r="2040" spans="1:19" s="161" customFormat="1">
      <c r="A2040" s="280"/>
      <c r="B2040" s="781"/>
      <c r="C2040" s="786" t="s">
        <v>1969</v>
      </c>
      <c r="D2040" s="800"/>
      <c r="E2040" s="800"/>
      <c r="F2040" s="800"/>
      <c r="G2040" s="800"/>
      <c r="H2040" s="800"/>
      <c r="I2040" s="800"/>
      <c r="J2040" s="800"/>
      <c r="K2040" s="800"/>
      <c r="L2040" s="800"/>
      <c r="M2040" s="800"/>
      <c r="N2040" s="801">
        <v>6</v>
      </c>
      <c r="O2040" s="801">
        <v>0</v>
      </c>
      <c r="P2040" s="801"/>
      <c r="Q2040" s="802">
        <v>0</v>
      </c>
      <c r="R2040" s="800"/>
      <c r="S2040" s="803"/>
    </row>
    <row r="2041" spans="1:19" s="161" customFormat="1">
      <c r="A2041" s="280"/>
      <c r="B2041" s="781"/>
      <c r="C2041" s="776" t="s">
        <v>2023</v>
      </c>
      <c r="D2041" s="796" t="s">
        <v>150</v>
      </c>
      <c r="E2041" s="798" t="s">
        <v>2024</v>
      </c>
      <c r="F2041" s="796"/>
      <c r="G2041" s="798" t="s">
        <v>153</v>
      </c>
      <c r="H2041" s="796" t="s">
        <v>153</v>
      </c>
      <c r="I2041" s="798" t="s">
        <v>154</v>
      </c>
      <c r="J2041" s="796" t="s">
        <v>155</v>
      </c>
      <c r="K2041" s="798" t="s">
        <v>156</v>
      </c>
      <c r="L2041" s="796" t="s">
        <v>16</v>
      </c>
      <c r="M2041" s="798" t="s">
        <v>2025</v>
      </c>
      <c r="N2041" s="794">
        <v>2.600000000000001</v>
      </c>
      <c r="O2041" s="794">
        <v>2.4000000000000008</v>
      </c>
      <c r="P2041" s="794"/>
      <c r="Q2041" s="795">
        <v>0</v>
      </c>
      <c r="R2041" s="796"/>
      <c r="S2041" s="797"/>
    </row>
    <row r="2042" spans="1:19" s="161" customFormat="1">
      <c r="A2042" s="280"/>
      <c r="B2042" s="781"/>
      <c r="C2042" s="775"/>
      <c r="D2042" s="792"/>
      <c r="E2042" s="793"/>
      <c r="F2042" s="792"/>
      <c r="G2042" s="793"/>
      <c r="H2042" s="792"/>
      <c r="I2042" s="793"/>
      <c r="J2042" s="792"/>
      <c r="K2042" s="793"/>
      <c r="L2042" s="792"/>
      <c r="M2042" s="793"/>
      <c r="N2042" s="794"/>
      <c r="O2042" s="794"/>
      <c r="P2042" s="794"/>
      <c r="Q2042" s="795"/>
      <c r="R2042" s="796" t="s">
        <v>161</v>
      </c>
      <c r="S2042" s="797">
        <v>0</v>
      </c>
    </row>
    <row r="2043" spans="1:19" s="161" customFormat="1">
      <c r="A2043" s="280"/>
      <c r="B2043" s="781"/>
      <c r="C2043" s="775"/>
      <c r="D2043" s="792"/>
      <c r="E2043" s="799" t="s">
        <v>2026</v>
      </c>
      <c r="F2043" s="800"/>
      <c r="G2043" s="800"/>
      <c r="H2043" s="800"/>
      <c r="I2043" s="800"/>
      <c r="J2043" s="800"/>
      <c r="K2043" s="800"/>
      <c r="L2043" s="800"/>
      <c r="M2043" s="800"/>
      <c r="N2043" s="801">
        <v>2.600000000000001</v>
      </c>
      <c r="O2043" s="801">
        <v>2.4000000000000008</v>
      </c>
      <c r="P2043" s="801">
        <v>0</v>
      </c>
      <c r="Q2043" s="802">
        <v>0</v>
      </c>
      <c r="R2043" s="800"/>
      <c r="S2043" s="803"/>
    </row>
    <row r="2044" spans="1:19" s="161" customFormat="1">
      <c r="A2044" s="280"/>
      <c r="B2044" s="781"/>
      <c r="C2044" s="785"/>
      <c r="D2044" s="796" t="s">
        <v>176</v>
      </c>
      <c r="E2044" s="792"/>
      <c r="F2044" s="792"/>
      <c r="G2044" s="792"/>
      <c r="H2044" s="792"/>
      <c r="I2044" s="792"/>
      <c r="J2044" s="792"/>
      <c r="K2044" s="792"/>
      <c r="L2044" s="792"/>
      <c r="M2044" s="792"/>
      <c r="N2044" s="794">
        <v>2.600000000000001</v>
      </c>
      <c r="O2044" s="794">
        <v>2.4000000000000008</v>
      </c>
      <c r="P2044" s="794"/>
      <c r="Q2044" s="795">
        <v>0</v>
      </c>
      <c r="R2044" s="792"/>
      <c r="S2044" s="797"/>
    </row>
    <row r="2045" spans="1:19" s="161" customFormat="1">
      <c r="A2045" s="280"/>
      <c r="B2045" s="781"/>
      <c r="C2045" s="786" t="s">
        <v>2027</v>
      </c>
      <c r="D2045" s="800"/>
      <c r="E2045" s="800"/>
      <c r="F2045" s="800"/>
      <c r="G2045" s="800"/>
      <c r="H2045" s="800"/>
      <c r="I2045" s="800"/>
      <c r="J2045" s="800"/>
      <c r="K2045" s="800"/>
      <c r="L2045" s="800"/>
      <c r="M2045" s="800"/>
      <c r="N2045" s="801">
        <v>2.600000000000001</v>
      </c>
      <c r="O2045" s="801">
        <v>2.4000000000000008</v>
      </c>
      <c r="P2045" s="801"/>
      <c r="Q2045" s="802">
        <v>0</v>
      </c>
      <c r="R2045" s="800"/>
      <c r="S2045" s="803"/>
    </row>
    <row r="2046" spans="1:19" s="161" customFormat="1">
      <c r="A2046" s="280"/>
      <c r="B2046" s="781"/>
      <c r="C2046" s="776" t="s">
        <v>2203</v>
      </c>
      <c r="D2046" s="796" t="s">
        <v>177</v>
      </c>
      <c r="E2046" s="798" t="s">
        <v>1461</v>
      </c>
      <c r="F2046" s="796"/>
      <c r="G2046" s="798" t="s">
        <v>179</v>
      </c>
      <c r="H2046" s="796" t="s">
        <v>179</v>
      </c>
      <c r="I2046" s="798" t="s">
        <v>154</v>
      </c>
      <c r="J2046" s="796" t="s">
        <v>155</v>
      </c>
      <c r="K2046" s="798" t="s">
        <v>156</v>
      </c>
      <c r="L2046" s="796" t="s">
        <v>1462</v>
      </c>
      <c r="M2046" s="798" t="s">
        <v>1463</v>
      </c>
      <c r="N2046" s="794">
        <v>0</v>
      </c>
      <c r="O2046" s="794">
        <v>0</v>
      </c>
      <c r="P2046" s="794"/>
      <c r="Q2046" s="795">
        <v>26988</v>
      </c>
      <c r="R2046" s="796"/>
      <c r="S2046" s="797"/>
    </row>
    <row r="2047" spans="1:19" s="161" customFormat="1">
      <c r="A2047" s="280"/>
      <c r="B2047" s="781"/>
      <c r="C2047" s="775"/>
      <c r="D2047" s="792"/>
      <c r="E2047" s="799" t="s">
        <v>1464</v>
      </c>
      <c r="F2047" s="800"/>
      <c r="G2047" s="800"/>
      <c r="H2047" s="800"/>
      <c r="I2047" s="800"/>
      <c r="J2047" s="800"/>
      <c r="K2047" s="800"/>
      <c r="L2047" s="800"/>
      <c r="M2047" s="800"/>
      <c r="N2047" s="801">
        <v>0</v>
      </c>
      <c r="O2047" s="801">
        <v>0</v>
      </c>
      <c r="P2047" s="801">
        <v>4.8369999999999997</v>
      </c>
      <c r="Q2047" s="802">
        <v>26988</v>
      </c>
      <c r="R2047" s="800"/>
      <c r="S2047" s="803"/>
    </row>
    <row r="2048" spans="1:19" s="161" customFormat="1">
      <c r="A2048" s="280"/>
      <c r="B2048" s="781"/>
      <c r="C2048" s="775"/>
      <c r="D2048" s="792"/>
      <c r="E2048" s="798" t="s">
        <v>1465</v>
      </c>
      <c r="F2048" s="796"/>
      <c r="G2048" s="798" t="s">
        <v>179</v>
      </c>
      <c r="H2048" s="796" t="s">
        <v>179</v>
      </c>
      <c r="I2048" s="798" t="s">
        <v>154</v>
      </c>
      <c r="J2048" s="796" t="s">
        <v>155</v>
      </c>
      <c r="K2048" s="798" t="s">
        <v>156</v>
      </c>
      <c r="L2048" s="796" t="s">
        <v>1462</v>
      </c>
      <c r="M2048" s="798" t="s">
        <v>1466</v>
      </c>
      <c r="N2048" s="794">
        <v>0</v>
      </c>
      <c r="O2048" s="794">
        <v>0</v>
      </c>
      <c r="P2048" s="794"/>
      <c r="Q2048" s="795">
        <v>4845</v>
      </c>
      <c r="R2048" s="796"/>
      <c r="S2048" s="797"/>
    </row>
    <row r="2049" spans="1:19" s="161" customFormat="1">
      <c r="A2049" s="280"/>
      <c r="B2049" s="781"/>
      <c r="C2049" s="775"/>
      <c r="D2049" s="792"/>
      <c r="E2049" s="799" t="s">
        <v>1467</v>
      </c>
      <c r="F2049" s="800"/>
      <c r="G2049" s="800"/>
      <c r="H2049" s="800"/>
      <c r="I2049" s="800"/>
      <c r="J2049" s="800"/>
      <c r="K2049" s="800"/>
      <c r="L2049" s="800"/>
      <c r="M2049" s="800"/>
      <c r="N2049" s="801">
        <v>0</v>
      </c>
      <c r="O2049" s="801">
        <v>0</v>
      </c>
      <c r="P2049" s="801">
        <v>1.17</v>
      </c>
      <c r="Q2049" s="802">
        <v>4845</v>
      </c>
      <c r="R2049" s="800"/>
      <c r="S2049" s="803"/>
    </row>
    <row r="2050" spans="1:19" s="161" customFormat="1">
      <c r="A2050" s="280"/>
      <c r="B2050" s="781"/>
      <c r="C2050" s="785"/>
      <c r="D2050" s="796" t="s">
        <v>189</v>
      </c>
      <c r="E2050" s="792"/>
      <c r="F2050" s="792"/>
      <c r="G2050" s="792"/>
      <c r="H2050" s="792"/>
      <c r="I2050" s="792"/>
      <c r="J2050" s="792"/>
      <c r="K2050" s="792"/>
      <c r="L2050" s="792"/>
      <c r="M2050" s="792"/>
      <c r="N2050" s="794">
        <v>0</v>
      </c>
      <c r="O2050" s="794">
        <v>0</v>
      </c>
      <c r="P2050" s="794"/>
      <c r="Q2050" s="795">
        <v>31833</v>
      </c>
      <c r="R2050" s="792"/>
      <c r="S2050" s="797"/>
    </row>
    <row r="2051" spans="1:19" s="161" customFormat="1">
      <c r="A2051" s="280"/>
      <c r="B2051" s="781"/>
      <c r="C2051" s="786" t="s">
        <v>2204</v>
      </c>
      <c r="D2051" s="800"/>
      <c r="E2051" s="800"/>
      <c r="F2051" s="800"/>
      <c r="G2051" s="800"/>
      <c r="H2051" s="800"/>
      <c r="I2051" s="800"/>
      <c r="J2051" s="800"/>
      <c r="K2051" s="800"/>
      <c r="L2051" s="800"/>
      <c r="M2051" s="800"/>
      <c r="N2051" s="801">
        <v>0</v>
      </c>
      <c r="O2051" s="801">
        <v>0</v>
      </c>
      <c r="P2051" s="801"/>
      <c r="Q2051" s="802">
        <v>31833</v>
      </c>
      <c r="R2051" s="800"/>
      <c r="S2051" s="803"/>
    </row>
    <row r="2052" spans="1:19" s="161" customFormat="1">
      <c r="A2052" s="280"/>
      <c r="B2052" s="781"/>
      <c r="C2052" s="776" t="s">
        <v>2205</v>
      </c>
      <c r="D2052" s="796" t="s">
        <v>177</v>
      </c>
      <c r="E2052" s="798" t="s">
        <v>1461</v>
      </c>
      <c r="F2052" s="796"/>
      <c r="G2052" s="798" t="s">
        <v>179</v>
      </c>
      <c r="H2052" s="796" t="s">
        <v>179</v>
      </c>
      <c r="I2052" s="798" t="s">
        <v>154</v>
      </c>
      <c r="J2052" s="796" t="s">
        <v>155</v>
      </c>
      <c r="K2052" s="798" t="s">
        <v>156</v>
      </c>
      <c r="L2052" s="796" t="s">
        <v>1462</v>
      </c>
      <c r="M2052" s="798" t="s">
        <v>1463</v>
      </c>
      <c r="N2052" s="794">
        <v>5.4</v>
      </c>
      <c r="O2052" s="794">
        <v>5.2</v>
      </c>
      <c r="P2052" s="794"/>
      <c r="Q2052" s="795">
        <v>9016.0928000000022</v>
      </c>
      <c r="R2052" s="796"/>
      <c r="S2052" s="797"/>
    </row>
    <row r="2053" spans="1:19" s="161" customFormat="1">
      <c r="A2053" s="280"/>
      <c r="B2053" s="781"/>
      <c r="C2053" s="775"/>
      <c r="D2053" s="792"/>
      <c r="E2053" s="799" t="s">
        <v>1464</v>
      </c>
      <c r="F2053" s="800"/>
      <c r="G2053" s="800"/>
      <c r="H2053" s="800"/>
      <c r="I2053" s="800"/>
      <c r="J2053" s="800"/>
      <c r="K2053" s="800"/>
      <c r="L2053" s="800"/>
      <c r="M2053" s="800"/>
      <c r="N2053" s="801">
        <v>5.4</v>
      </c>
      <c r="O2053" s="801">
        <v>5.2</v>
      </c>
      <c r="P2053" s="801">
        <v>4.7050000000000001</v>
      </c>
      <c r="Q2053" s="802">
        <v>9016.0928000000022</v>
      </c>
      <c r="R2053" s="800"/>
      <c r="S2053" s="803"/>
    </row>
    <row r="2054" spans="1:19" s="161" customFormat="1">
      <c r="A2054" s="280"/>
      <c r="B2054" s="781"/>
      <c r="C2054" s="775"/>
      <c r="D2054" s="792"/>
      <c r="E2054" s="798" t="s">
        <v>1465</v>
      </c>
      <c r="F2054" s="796"/>
      <c r="G2054" s="798" t="s">
        <v>179</v>
      </c>
      <c r="H2054" s="796" t="s">
        <v>179</v>
      </c>
      <c r="I2054" s="798" t="s">
        <v>154</v>
      </c>
      <c r="J2054" s="796" t="s">
        <v>155</v>
      </c>
      <c r="K2054" s="798" t="s">
        <v>156</v>
      </c>
      <c r="L2054" s="796" t="s">
        <v>1462</v>
      </c>
      <c r="M2054" s="798" t="s">
        <v>1466</v>
      </c>
      <c r="N2054" s="794">
        <v>1.2</v>
      </c>
      <c r="O2054" s="794">
        <v>1</v>
      </c>
      <c r="P2054" s="794"/>
      <c r="Q2054" s="795">
        <v>0</v>
      </c>
      <c r="R2054" s="796"/>
      <c r="S2054" s="797"/>
    </row>
    <row r="2055" spans="1:19" s="161" customFormat="1">
      <c r="A2055" s="280"/>
      <c r="B2055" s="781"/>
      <c r="C2055" s="775"/>
      <c r="D2055" s="792"/>
      <c r="E2055" s="799" t="s">
        <v>1467</v>
      </c>
      <c r="F2055" s="800"/>
      <c r="G2055" s="800"/>
      <c r="H2055" s="800"/>
      <c r="I2055" s="800"/>
      <c r="J2055" s="800"/>
      <c r="K2055" s="800"/>
      <c r="L2055" s="800"/>
      <c r="M2055" s="800"/>
      <c r="N2055" s="801">
        <v>1.2</v>
      </c>
      <c r="O2055" s="801">
        <v>1</v>
      </c>
      <c r="P2055" s="801">
        <v>0</v>
      </c>
      <c r="Q2055" s="802">
        <v>0</v>
      </c>
      <c r="R2055" s="800"/>
      <c r="S2055" s="803"/>
    </row>
    <row r="2056" spans="1:19" s="161" customFormat="1">
      <c r="A2056" s="280"/>
      <c r="B2056" s="781"/>
      <c r="C2056" s="785"/>
      <c r="D2056" s="796" t="s">
        <v>189</v>
      </c>
      <c r="E2056" s="792"/>
      <c r="F2056" s="792"/>
      <c r="G2056" s="792"/>
      <c r="H2056" s="792"/>
      <c r="I2056" s="792"/>
      <c r="J2056" s="792"/>
      <c r="K2056" s="792"/>
      <c r="L2056" s="792"/>
      <c r="M2056" s="792"/>
      <c r="N2056" s="794">
        <v>6.6000000000000014</v>
      </c>
      <c r="O2056" s="794">
        <v>6.1999999999999993</v>
      </c>
      <c r="P2056" s="794"/>
      <c r="Q2056" s="795">
        <v>9016.0928000000022</v>
      </c>
      <c r="R2056" s="792"/>
      <c r="S2056" s="797"/>
    </row>
    <row r="2057" spans="1:19" s="161" customFormat="1">
      <c r="A2057" s="280"/>
      <c r="B2057" s="781"/>
      <c r="C2057" s="786" t="s">
        <v>2206</v>
      </c>
      <c r="D2057" s="800"/>
      <c r="E2057" s="800"/>
      <c r="F2057" s="800"/>
      <c r="G2057" s="800"/>
      <c r="H2057" s="800"/>
      <c r="I2057" s="800"/>
      <c r="J2057" s="800"/>
      <c r="K2057" s="800"/>
      <c r="L2057" s="800"/>
      <c r="M2057" s="800"/>
      <c r="N2057" s="801">
        <v>6.6000000000000014</v>
      </c>
      <c r="O2057" s="801">
        <v>6.1999999999999993</v>
      </c>
      <c r="P2057" s="801"/>
      <c r="Q2057" s="802">
        <v>9016.0928000000022</v>
      </c>
      <c r="R2057" s="800"/>
      <c r="S2057" s="803"/>
    </row>
    <row r="2058" spans="1:19" s="161" customFormat="1">
      <c r="A2058" s="280"/>
      <c r="B2058" s="781"/>
      <c r="C2058" s="776" t="s">
        <v>2207</v>
      </c>
      <c r="D2058" s="796" t="s">
        <v>150</v>
      </c>
      <c r="E2058" s="798" t="s">
        <v>1468</v>
      </c>
      <c r="F2058" s="796"/>
      <c r="G2058" s="798" t="s">
        <v>153</v>
      </c>
      <c r="H2058" s="796" t="s">
        <v>153</v>
      </c>
      <c r="I2058" s="798" t="s">
        <v>154</v>
      </c>
      <c r="J2058" s="796" t="s">
        <v>155</v>
      </c>
      <c r="K2058" s="798" t="s">
        <v>156</v>
      </c>
      <c r="L2058" s="796" t="s">
        <v>1462</v>
      </c>
      <c r="M2058" s="798" t="s">
        <v>1469</v>
      </c>
      <c r="N2058" s="794">
        <v>0</v>
      </c>
      <c r="O2058" s="794">
        <v>0</v>
      </c>
      <c r="P2058" s="794"/>
      <c r="Q2058" s="795">
        <v>6.24</v>
      </c>
      <c r="R2058" s="796"/>
      <c r="S2058" s="797"/>
    </row>
    <row r="2059" spans="1:19" s="161" customFormat="1">
      <c r="A2059" s="280"/>
      <c r="B2059" s="781"/>
      <c r="C2059" s="775"/>
      <c r="D2059" s="792"/>
      <c r="E2059" s="793"/>
      <c r="F2059" s="792"/>
      <c r="G2059" s="793"/>
      <c r="H2059" s="792"/>
      <c r="I2059" s="793"/>
      <c r="J2059" s="792"/>
      <c r="K2059" s="793"/>
      <c r="L2059" s="792"/>
      <c r="M2059" s="793"/>
      <c r="N2059" s="794"/>
      <c r="O2059" s="794"/>
      <c r="P2059" s="794"/>
      <c r="Q2059" s="795"/>
      <c r="R2059" s="796" t="s">
        <v>161</v>
      </c>
      <c r="S2059" s="797">
        <v>571</v>
      </c>
    </row>
    <row r="2060" spans="1:19" s="161" customFormat="1">
      <c r="A2060" s="280"/>
      <c r="B2060" s="781"/>
      <c r="C2060" s="775"/>
      <c r="D2060" s="792"/>
      <c r="E2060" s="799" t="s">
        <v>1470</v>
      </c>
      <c r="F2060" s="800"/>
      <c r="G2060" s="800"/>
      <c r="H2060" s="800"/>
      <c r="I2060" s="800"/>
      <c r="J2060" s="800"/>
      <c r="K2060" s="800"/>
      <c r="L2060" s="800"/>
      <c r="M2060" s="800"/>
      <c r="N2060" s="801">
        <v>0</v>
      </c>
      <c r="O2060" s="801">
        <v>0</v>
      </c>
      <c r="P2060" s="801">
        <v>0.6</v>
      </c>
      <c r="Q2060" s="802">
        <v>6.24</v>
      </c>
      <c r="R2060" s="800"/>
      <c r="S2060" s="803"/>
    </row>
    <row r="2061" spans="1:19" s="161" customFormat="1">
      <c r="A2061" s="280"/>
      <c r="B2061" s="781"/>
      <c r="C2061" s="775"/>
      <c r="D2061" s="796" t="s">
        <v>176</v>
      </c>
      <c r="E2061" s="792"/>
      <c r="F2061" s="792"/>
      <c r="G2061" s="792"/>
      <c r="H2061" s="792"/>
      <c r="I2061" s="792"/>
      <c r="J2061" s="792"/>
      <c r="K2061" s="792"/>
      <c r="L2061" s="792"/>
      <c r="M2061" s="792"/>
      <c r="N2061" s="794">
        <v>0</v>
      </c>
      <c r="O2061" s="794">
        <v>0</v>
      </c>
      <c r="P2061" s="794"/>
      <c r="Q2061" s="795">
        <v>6.24</v>
      </c>
      <c r="R2061" s="792"/>
      <c r="S2061" s="797"/>
    </row>
    <row r="2062" spans="1:19" s="161" customFormat="1">
      <c r="A2062" s="280"/>
      <c r="B2062" s="781"/>
      <c r="C2062" s="775"/>
      <c r="D2062" s="796" t="s">
        <v>177</v>
      </c>
      <c r="E2062" s="798" t="s">
        <v>1471</v>
      </c>
      <c r="F2062" s="796"/>
      <c r="G2062" s="798" t="s">
        <v>179</v>
      </c>
      <c r="H2062" s="796" t="s">
        <v>179</v>
      </c>
      <c r="I2062" s="798" t="s">
        <v>154</v>
      </c>
      <c r="J2062" s="796" t="s">
        <v>155</v>
      </c>
      <c r="K2062" s="798" t="s">
        <v>156</v>
      </c>
      <c r="L2062" s="796" t="s">
        <v>1462</v>
      </c>
      <c r="M2062" s="798" t="s">
        <v>1466</v>
      </c>
      <c r="N2062" s="794">
        <v>0</v>
      </c>
      <c r="O2062" s="794">
        <v>0</v>
      </c>
      <c r="P2062" s="794"/>
      <c r="Q2062" s="795">
        <v>20111.886999999999</v>
      </c>
      <c r="R2062" s="796"/>
      <c r="S2062" s="797"/>
    </row>
    <row r="2063" spans="1:19" s="161" customFormat="1">
      <c r="A2063" s="280"/>
      <c r="B2063" s="781"/>
      <c r="C2063" s="775"/>
      <c r="D2063" s="792"/>
      <c r="E2063" s="799" t="s">
        <v>1472</v>
      </c>
      <c r="F2063" s="800"/>
      <c r="G2063" s="800"/>
      <c r="H2063" s="800"/>
      <c r="I2063" s="800"/>
      <c r="J2063" s="800"/>
      <c r="K2063" s="800"/>
      <c r="L2063" s="800"/>
      <c r="M2063" s="800"/>
      <c r="N2063" s="801">
        <v>0</v>
      </c>
      <c r="O2063" s="801">
        <v>0</v>
      </c>
      <c r="P2063" s="801">
        <v>4.9550000000000001</v>
      </c>
      <c r="Q2063" s="802">
        <v>20111.886999999999</v>
      </c>
      <c r="R2063" s="800"/>
      <c r="S2063" s="803"/>
    </row>
    <row r="2064" spans="1:19" s="161" customFormat="1">
      <c r="A2064" s="280"/>
      <c r="B2064" s="781"/>
      <c r="C2064" s="785"/>
      <c r="D2064" s="796" t="s">
        <v>189</v>
      </c>
      <c r="E2064" s="792"/>
      <c r="F2064" s="792"/>
      <c r="G2064" s="792"/>
      <c r="H2064" s="792"/>
      <c r="I2064" s="792"/>
      <c r="J2064" s="792"/>
      <c r="K2064" s="792"/>
      <c r="L2064" s="792"/>
      <c r="M2064" s="792"/>
      <c r="N2064" s="794">
        <v>0</v>
      </c>
      <c r="O2064" s="794">
        <v>0</v>
      </c>
      <c r="P2064" s="794"/>
      <c r="Q2064" s="795">
        <v>20111.886999999999</v>
      </c>
      <c r="R2064" s="792"/>
      <c r="S2064" s="797"/>
    </row>
    <row r="2065" spans="1:19" s="161" customFormat="1">
      <c r="A2065" s="280"/>
      <c r="B2065" s="781"/>
      <c r="C2065" s="786" t="s">
        <v>2208</v>
      </c>
      <c r="D2065" s="800"/>
      <c r="E2065" s="800"/>
      <c r="F2065" s="800"/>
      <c r="G2065" s="800"/>
      <c r="H2065" s="800"/>
      <c r="I2065" s="800"/>
      <c r="J2065" s="800"/>
      <c r="K2065" s="800"/>
      <c r="L2065" s="800"/>
      <c r="M2065" s="800"/>
      <c r="N2065" s="801">
        <v>0</v>
      </c>
      <c r="O2065" s="801">
        <v>0</v>
      </c>
      <c r="P2065" s="801"/>
      <c r="Q2065" s="802">
        <v>20118.127</v>
      </c>
      <c r="R2065" s="800"/>
      <c r="S2065" s="803"/>
    </row>
    <row r="2066" spans="1:19" s="161" customFormat="1">
      <c r="A2066" s="280"/>
      <c r="B2066" s="781"/>
      <c r="C2066" s="776" t="s">
        <v>2209</v>
      </c>
      <c r="D2066" s="796" t="s">
        <v>150</v>
      </c>
      <c r="E2066" s="798" t="s">
        <v>1490</v>
      </c>
      <c r="F2066" s="796"/>
      <c r="G2066" s="798" t="s">
        <v>153</v>
      </c>
      <c r="H2066" s="796" t="s">
        <v>153</v>
      </c>
      <c r="I2066" s="798" t="s">
        <v>154</v>
      </c>
      <c r="J2066" s="796" t="s">
        <v>155</v>
      </c>
      <c r="K2066" s="798" t="s">
        <v>156</v>
      </c>
      <c r="L2066" s="796" t="s">
        <v>16</v>
      </c>
      <c r="M2066" s="798" t="s">
        <v>1491</v>
      </c>
      <c r="N2066" s="794">
        <v>1.1000000000000001</v>
      </c>
      <c r="O2066" s="794">
        <v>0.67999999999999983</v>
      </c>
      <c r="P2066" s="794"/>
      <c r="Q2066" s="795">
        <v>0</v>
      </c>
      <c r="R2066" s="796"/>
      <c r="S2066" s="797"/>
    </row>
    <row r="2067" spans="1:19" s="161" customFormat="1">
      <c r="A2067" s="280"/>
      <c r="B2067" s="781"/>
      <c r="C2067" s="775"/>
      <c r="D2067" s="792"/>
      <c r="E2067" s="793"/>
      <c r="F2067" s="792"/>
      <c r="G2067" s="793"/>
      <c r="H2067" s="792"/>
      <c r="I2067" s="793"/>
      <c r="J2067" s="792"/>
      <c r="K2067" s="793"/>
      <c r="L2067" s="792"/>
      <c r="M2067" s="793"/>
      <c r="N2067" s="794"/>
      <c r="O2067" s="794"/>
      <c r="P2067" s="794"/>
      <c r="Q2067" s="795"/>
      <c r="R2067" s="796" t="s">
        <v>161</v>
      </c>
      <c r="S2067" s="797">
        <v>0</v>
      </c>
    </row>
    <row r="2068" spans="1:19" s="161" customFormat="1">
      <c r="A2068" s="280"/>
      <c r="B2068" s="781"/>
      <c r="C2068" s="775"/>
      <c r="D2068" s="792"/>
      <c r="E2068" s="799" t="s">
        <v>1492</v>
      </c>
      <c r="F2068" s="800"/>
      <c r="G2068" s="800"/>
      <c r="H2068" s="800"/>
      <c r="I2068" s="800"/>
      <c r="J2068" s="800"/>
      <c r="K2068" s="800"/>
      <c r="L2068" s="800"/>
      <c r="M2068" s="800"/>
      <c r="N2068" s="801">
        <v>1.1000000000000001</v>
      </c>
      <c r="O2068" s="801">
        <v>0.67999999999999983</v>
      </c>
      <c r="P2068" s="801">
        <v>0</v>
      </c>
      <c r="Q2068" s="802">
        <v>0</v>
      </c>
      <c r="R2068" s="800"/>
      <c r="S2068" s="803"/>
    </row>
    <row r="2069" spans="1:19" s="161" customFormat="1">
      <c r="A2069" s="280"/>
      <c r="B2069" s="781"/>
      <c r="C2069" s="785"/>
      <c r="D2069" s="796" t="s">
        <v>176</v>
      </c>
      <c r="E2069" s="792"/>
      <c r="F2069" s="792"/>
      <c r="G2069" s="792"/>
      <c r="H2069" s="792"/>
      <c r="I2069" s="792"/>
      <c r="J2069" s="792"/>
      <c r="K2069" s="792"/>
      <c r="L2069" s="792"/>
      <c r="M2069" s="792"/>
      <c r="N2069" s="794">
        <v>1.1000000000000001</v>
      </c>
      <c r="O2069" s="794">
        <v>0.67999999999999983</v>
      </c>
      <c r="P2069" s="794"/>
      <c r="Q2069" s="795">
        <v>0</v>
      </c>
      <c r="R2069" s="792"/>
      <c r="S2069" s="797"/>
    </row>
    <row r="2070" spans="1:19" s="161" customFormat="1">
      <c r="A2070" s="280"/>
      <c r="B2070" s="781"/>
      <c r="C2070" s="786" t="s">
        <v>2210</v>
      </c>
      <c r="D2070" s="800"/>
      <c r="E2070" s="800"/>
      <c r="F2070" s="800"/>
      <c r="G2070" s="800"/>
      <c r="H2070" s="800"/>
      <c r="I2070" s="800"/>
      <c r="J2070" s="800"/>
      <c r="K2070" s="800"/>
      <c r="L2070" s="800"/>
      <c r="M2070" s="800"/>
      <c r="N2070" s="801">
        <v>1.1000000000000001</v>
      </c>
      <c r="O2070" s="801">
        <v>0.67999999999999983</v>
      </c>
      <c r="P2070" s="801"/>
      <c r="Q2070" s="802">
        <v>0</v>
      </c>
      <c r="R2070" s="800"/>
      <c r="S2070" s="803"/>
    </row>
    <row r="2071" spans="1:19" s="161" customFormat="1">
      <c r="A2071" s="280"/>
      <c r="B2071" s="781"/>
      <c r="C2071" s="776" t="s">
        <v>2211</v>
      </c>
      <c r="D2071" s="796" t="s">
        <v>150</v>
      </c>
      <c r="E2071" s="798" t="s">
        <v>1468</v>
      </c>
      <c r="F2071" s="796"/>
      <c r="G2071" s="798" t="s">
        <v>153</v>
      </c>
      <c r="H2071" s="796" t="s">
        <v>153</v>
      </c>
      <c r="I2071" s="798" t="s">
        <v>154</v>
      </c>
      <c r="J2071" s="796" t="s">
        <v>155</v>
      </c>
      <c r="K2071" s="798" t="s">
        <v>156</v>
      </c>
      <c r="L2071" s="796" t="s">
        <v>1462</v>
      </c>
      <c r="M2071" s="798" t="s">
        <v>1469</v>
      </c>
      <c r="N2071" s="794">
        <v>2.9159999999999999</v>
      </c>
      <c r="O2071" s="794">
        <v>2.35</v>
      </c>
      <c r="P2071" s="794"/>
      <c r="Q2071" s="795">
        <v>0</v>
      </c>
      <c r="R2071" s="796"/>
      <c r="S2071" s="797"/>
    </row>
    <row r="2072" spans="1:19" s="161" customFormat="1">
      <c r="A2072" s="280"/>
      <c r="B2072" s="781"/>
      <c r="C2072" s="775"/>
      <c r="D2072" s="792"/>
      <c r="E2072" s="799" t="s">
        <v>1470</v>
      </c>
      <c r="F2072" s="800"/>
      <c r="G2072" s="800"/>
      <c r="H2072" s="800"/>
      <c r="I2072" s="800"/>
      <c r="J2072" s="800"/>
      <c r="K2072" s="800"/>
      <c r="L2072" s="800"/>
      <c r="M2072" s="800"/>
      <c r="N2072" s="801">
        <v>2.9159999999999999</v>
      </c>
      <c r="O2072" s="801">
        <v>2.35</v>
      </c>
      <c r="P2072" s="801">
        <v>0</v>
      </c>
      <c r="Q2072" s="802">
        <v>0</v>
      </c>
      <c r="R2072" s="800"/>
      <c r="S2072" s="803"/>
    </row>
    <row r="2073" spans="1:19" s="161" customFormat="1">
      <c r="A2073" s="280"/>
      <c r="B2073" s="781"/>
      <c r="C2073" s="775"/>
      <c r="D2073" s="796" t="s">
        <v>176</v>
      </c>
      <c r="E2073" s="792"/>
      <c r="F2073" s="792"/>
      <c r="G2073" s="792"/>
      <c r="H2073" s="792"/>
      <c r="I2073" s="792"/>
      <c r="J2073" s="792"/>
      <c r="K2073" s="792"/>
      <c r="L2073" s="792"/>
      <c r="M2073" s="792"/>
      <c r="N2073" s="794">
        <v>2.9159999999999999</v>
      </c>
      <c r="O2073" s="794">
        <v>2.35</v>
      </c>
      <c r="P2073" s="794"/>
      <c r="Q2073" s="795">
        <v>0</v>
      </c>
      <c r="R2073" s="792"/>
      <c r="S2073" s="797"/>
    </row>
    <row r="2074" spans="1:19" s="161" customFormat="1">
      <c r="A2074" s="280"/>
      <c r="B2074" s="781"/>
      <c r="C2074" s="775"/>
      <c r="D2074" s="796" t="s">
        <v>177</v>
      </c>
      <c r="E2074" s="798" t="s">
        <v>1471</v>
      </c>
      <c r="F2074" s="796"/>
      <c r="G2074" s="798" t="s">
        <v>179</v>
      </c>
      <c r="H2074" s="796" t="s">
        <v>179</v>
      </c>
      <c r="I2074" s="798" t="s">
        <v>154</v>
      </c>
      <c r="J2074" s="796" t="s">
        <v>155</v>
      </c>
      <c r="K2074" s="798" t="s">
        <v>156</v>
      </c>
      <c r="L2074" s="796" t="s">
        <v>1462</v>
      </c>
      <c r="M2074" s="798" t="s">
        <v>1466</v>
      </c>
      <c r="N2074" s="794">
        <v>4.71</v>
      </c>
      <c r="O2074" s="794">
        <v>3.69</v>
      </c>
      <c r="P2074" s="794"/>
      <c r="Q2074" s="795">
        <v>2951.9420875000005</v>
      </c>
      <c r="R2074" s="796"/>
      <c r="S2074" s="797"/>
    </row>
    <row r="2075" spans="1:19" s="161" customFormat="1">
      <c r="A2075" s="280"/>
      <c r="B2075" s="781"/>
      <c r="C2075" s="775"/>
      <c r="D2075" s="792"/>
      <c r="E2075" s="799" t="s">
        <v>1472</v>
      </c>
      <c r="F2075" s="800"/>
      <c r="G2075" s="800"/>
      <c r="H2075" s="800"/>
      <c r="I2075" s="800"/>
      <c r="J2075" s="800"/>
      <c r="K2075" s="800"/>
      <c r="L2075" s="800"/>
      <c r="M2075" s="800"/>
      <c r="N2075" s="801">
        <v>4.71</v>
      </c>
      <c r="O2075" s="801">
        <v>3.69</v>
      </c>
      <c r="P2075" s="801">
        <v>1.839</v>
      </c>
      <c r="Q2075" s="802">
        <v>2951.9420875000005</v>
      </c>
      <c r="R2075" s="800"/>
      <c r="S2075" s="803"/>
    </row>
    <row r="2076" spans="1:19" s="161" customFormat="1">
      <c r="A2076" s="280"/>
      <c r="B2076" s="781"/>
      <c r="C2076" s="785"/>
      <c r="D2076" s="796" t="s">
        <v>189</v>
      </c>
      <c r="E2076" s="792"/>
      <c r="F2076" s="792"/>
      <c r="G2076" s="792"/>
      <c r="H2076" s="792"/>
      <c r="I2076" s="792"/>
      <c r="J2076" s="792"/>
      <c r="K2076" s="792"/>
      <c r="L2076" s="792"/>
      <c r="M2076" s="792"/>
      <c r="N2076" s="794">
        <v>4.71</v>
      </c>
      <c r="O2076" s="794">
        <v>3.69</v>
      </c>
      <c r="P2076" s="794"/>
      <c r="Q2076" s="795">
        <v>2951.9420875000005</v>
      </c>
      <c r="R2076" s="792"/>
      <c r="S2076" s="797"/>
    </row>
    <row r="2077" spans="1:19" s="161" customFormat="1">
      <c r="A2077" s="280"/>
      <c r="B2077" s="782"/>
      <c r="C2077" s="786" t="s">
        <v>2212</v>
      </c>
      <c r="D2077" s="800"/>
      <c r="E2077" s="800"/>
      <c r="F2077" s="800"/>
      <c r="G2077" s="800"/>
      <c r="H2077" s="800"/>
      <c r="I2077" s="800"/>
      <c r="J2077" s="800"/>
      <c r="K2077" s="800"/>
      <c r="L2077" s="800"/>
      <c r="M2077" s="800"/>
      <c r="N2077" s="801">
        <v>7.6259999999999994</v>
      </c>
      <c r="O2077" s="801">
        <v>6.04</v>
      </c>
      <c r="P2077" s="801"/>
      <c r="Q2077" s="802">
        <v>2951.9420875000005</v>
      </c>
      <c r="R2077" s="800"/>
      <c r="S2077" s="803"/>
    </row>
    <row r="2078" spans="1:19" s="161" customFormat="1">
      <c r="A2078" s="280"/>
      <c r="B2078" s="784" t="s">
        <v>1504</v>
      </c>
      <c r="C2078" s="779"/>
      <c r="D2078" s="804"/>
      <c r="E2078" s="804"/>
      <c r="F2078" s="804"/>
      <c r="G2078" s="804"/>
      <c r="H2078" s="804"/>
      <c r="I2078" s="804"/>
      <c r="J2078" s="804"/>
      <c r="K2078" s="804"/>
      <c r="L2078" s="804"/>
      <c r="M2078" s="804"/>
      <c r="N2078" s="805">
        <v>166.39999999999984</v>
      </c>
      <c r="O2078" s="805">
        <v>160.96600000000007</v>
      </c>
      <c r="P2078" s="805"/>
      <c r="Q2078" s="806">
        <v>982292.77588750003</v>
      </c>
      <c r="R2078" s="804"/>
      <c r="S2078" s="807"/>
    </row>
    <row r="2079" spans="1:19" s="161" customFormat="1">
      <c r="A2079" s="280"/>
      <c r="B2079" s="783" t="s">
        <v>17</v>
      </c>
      <c r="C2079" s="776" t="s">
        <v>1517</v>
      </c>
      <c r="D2079" s="796" t="s">
        <v>150</v>
      </c>
      <c r="E2079" s="798" t="s">
        <v>1518</v>
      </c>
      <c r="F2079" s="796"/>
      <c r="G2079" s="798" t="s">
        <v>153</v>
      </c>
      <c r="H2079" s="796" t="s">
        <v>153</v>
      </c>
      <c r="I2079" s="798" t="s">
        <v>154</v>
      </c>
      <c r="J2079" s="796" t="s">
        <v>155</v>
      </c>
      <c r="K2079" s="798" t="s">
        <v>156</v>
      </c>
      <c r="L2079" s="796" t="s">
        <v>1519</v>
      </c>
      <c r="M2079" s="798" t="s">
        <v>1520</v>
      </c>
      <c r="N2079" s="794">
        <v>8.5500000000000025</v>
      </c>
      <c r="O2079" s="794">
        <v>7.6950000000000012</v>
      </c>
      <c r="P2079" s="794"/>
      <c r="Q2079" s="795">
        <v>39969.875</v>
      </c>
      <c r="R2079" s="796"/>
      <c r="S2079" s="797"/>
    </row>
    <row r="2080" spans="1:19" s="161" customFormat="1">
      <c r="A2080" s="280"/>
      <c r="B2080" s="781"/>
      <c r="C2080" s="775"/>
      <c r="D2080" s="792"/>
      <c r="E2080" s="793"/>
      <c r="F2080" s="792"/>
      <c r="G2080" s="793"/>
      <c r="H2080" s="792"/>
      <c r="I2080" s="793"/>
      <c r="J2080" s="792"/>
      <c r="K2080" s="793"/>
      <c r="L2080" s="792"/>
      <c r="M2080" s="793"/>
      <c r="N2080" s="794"/>
      <c r="O2080" s="794"/>
      <c r="P2080" s="794"/>
      <c r="Q2080" s="795"/>
      <c r="R2080" s="796" t="s">
        <v>641</v>
      </c>
      <c r="S2080" s="797">
        <v>12398964</v>
      </c>
    </row>
    <row r="2081" spans="1:19" s="161" customFormat="1">
      <c r="A2081" s="280"/>
      <c r="B2081" s="781"/>
      <c r="C2081" s="775"/>
      <c r="D2081" s="792"/>
      <c r="E2081" s="799" t="s">
        <v>1521</v>
      </c>
      <c r="F2081" s="800"/>
      <c r="G2081" s="800"/>
      <c r="H2081" s="800"/>
      <c r="I2081" s="800"/>
      <c r="J2081" s="800"/>
      <c r="K2081" s="800"/>
      <c r="L2081" s="800"/>
      <c r="M2081" s="800"/>
      <c r="N2081" s="801">
        <v>8.5500000000000025</v>
      </c>
      <c r="O2081" s="801">
        <v>7.6950000000000012</v>
      </c>
      <c r="P2081" s="801">
        <v>5.6520000000000001</v>
      </c>
      <c r="Q2081" s="802">
        <v>39969.875</v>
      </c>
      <c r="R2081" s="800"/>
      <c r="S2081" s="803"/>
    </row>
    <row r="2082" spans="1:19" s="161" customFormat="1">
      <c r="A2082" s="280"/>
      <c r="B2082" s="781"/>
      <c r="C2082" s="785"/>
      <c r="D2082" s="796" t="s">
        <v>176</v>
      </c>
      <c r="E2082" s="792"/>
      <c r="F2082" s="792"/>
      <c r="G2082" s="792"/>
      <c r="H2082" s="792"/>
      <c r="I2082" s="792"/>
      <c r="J2082" s="792"/>
      <c r="K2082" s="792"/>
      <c r="L2082" s="792"/>
      <c r="M2082" s="792"/>
      <c r="N2082" s="794">
        <v>8.5500000000000025</v>
      </c>
      <c r="O2082" s="794">
        <v>7.6950000000000012</v>
      </c>
      <c r="P2082" s="794"/>
      <c r="Q2082" s="795">
        <v>39969.875</v>
      </c>
      <c r="R2082" s="792"/>
      <c r="S2082" s="797"/>
    </row>
    <row r="2083" spans="1:19" s="161" customFormat="1">
      <c r="A2083" s="280"/>
      <c r="B2083" s="781"/>
      <c r="C2083" s="786" t="s">
        <v>1522</v>
      </c>
      <c r="D2083" s="800"/>
      <c r="E2083" s="800"/>
      <c r="F2083" s="800"/>
      <c r="G2083" s="800"/>
      <c r="H2083" s="800"/>
      <c r="I2083" s="800"/>
      <c r="J2083" s="800"/>
      <c r="K2083" s="800"/>
      <c r="L2083" s="800"/>
      <c r="M2083" s="800"/>
      <c r="N2083" s="801">
        <v>8.5500000000000025</v>
      </c>
      <c r="O2083" s="801">
        <v>7.6950000000000012</v>
      </c>
      <c r="P2083" s="801"/>
      <c r="Q2083" s="802">
        <v>39969.875</v>
      </c>
      <c r="R2083" s="800"/>
      <c r="S2083" s="803"/>
    </row>
    <row r="2084" spans="1:19" s="161" customFormat="1">
      <c r="A2084" s="280"/>
      <c r="B2084" s="781"/>
      <c r="C2084" s="776" t="s">
        <v>1524</v>
      </c>
      <c r="D2084" s="796" t="s">
        <v>150</v>
      </c>
      <c r="E2084" s="798" t="s">
        <v>1530</v>
      </c>
      <c r="F2084" s="796" t="s">
        <v>1531</v>
      </c>
      <c r="G2084" s="798" t="s">
        <v>153</v>
      </c>
      <c r="H2084" s="796" t="s">
        <v>153</v>
      </c>
      <c r="I2084" s="798" t="s">
        <v>159</v>
      </c>
      <c r="J2084" s="796" t="s">
        <v>155</v>
      </c>
      <c r="K2084" s="798" t="s">
        <v>156</v>
      </c>
      <c r="L2084" s="796" t="s">
        <v>1532</v>
      </c>
      <c r="M2084" s="798" t="s">
        <v>1532</v>
      </c>
      <c r="N2084" s="794">
        <v>0.5</v>
      </c>
      <c r="O2084" s="794">
        <v>0.39999999999999997</v>
      </c>
      <c r="P2084" s="794"/>
      <c r="Q2084" s="795">
        <v>0</v>
      </c>
      <c r="R2084" s="796"/>
      <c r="S2084" s="797"/>
    </row>
    <row r="2085" spans="1:19" s="161" customFormat="1">
      <c r="A2085" s="280"/>
      <c r="B2085" s="781"/>
      <c r="C2085" s="775"/>
      <c r="D2085" s="792"/>
      <c r="E2085" s="793"/>
      <c r="F2085" s="792"/>
      <c r="G2085" s="793"/>
      <c r="H2085" s="792"/>
      <c r="I2085" s="793"/>
      <c r="J2085" s="792"/>
      <c r="K2085" s="793"/>
      <c r="L2085" s="792"/>
      <c r="M2085" s="793"/>
      <c r="N2085" s="794"/>
      <c r="O2085" s="794"/>
      <c r="P2085" s="794"/>
      <c r="Q2085" s="795"/>
      <c r="R2085" s="796" t="s">
        <v>161</v>
      </c>
      <c r="S2085" s="797">
        <v>0</v>
      </c>
    </row>
    <row r="2086" spans="1:19" s="161" customFormat="1">
      <c r="A2086" s="280"/>
      <c r="B2086" s="781"/>
      <c r="C2086" s="775"/>
      <c r="D2086" s="792"/>
      <c r="E2086" s="793"/>
      <c r="F2086" s="796" t="s">
        <v>1533</v>
      </c>
      <c r="G2086" s="798" t="s">
        <v>153</v>
      </c>
      <c r="H2086" s="796" t="s">
        <v>153</v>
      </c>
      <c r="I2086" s="798" t="s">
        <v>159</v>
      </c>
      <c r="J2086" s="796" t="s">
        <v>155</v>
      </c>
      <c r="K2086" s="798" t="s">
        <v>156</v>
      </c>
      <c r="L2086" s="796" t="s">
        <v>1532</v>
      </c>
      <c r="M2086" s="798" t="s">
        <v>1532</v>
      </c>
      <c r="N2086" s="794">
        <v>0.5</v>
      </c>
      <c r="O2086" s="794">
        <v>0.39999999999999997</v>
      </c>
      <c r="P2086" s="794"/>
      <c r="Q2086" s="795">
        <v>0</v>
      </c>
      <c r="R2086" s="796"/>
      <c r="S2086" s="797"/>
    </row>
    <row r="2087" spans="1:19" s="161" customFormat="1">
      <c r="A2087" s="280"/>
      <c r="B2087" s="781"/>
      <c r="C2087" s="775"/>
      <c r="D2087" s="792"/>
      <c r="E2087" s="793"/>
      <c r="F2087" s="792"/>
      <c r="G2087" s="793"/>
      <c r="H2087" s="792"/>
      <c r="I2087" s="793"/>
      <c r="J2087" s="792"/>
      <c r="K2087" s="793"/>
      <c r="L2087" s="792"/>
      <c r="M2087" s="793"/>
      <c r="N2087" s="794"/>
      <c r="O2087" s="794"/>
      <c r="P2087" s="794"/>
      <c r="Q2087" s="795"/>
      <c r="R2087" s="796" t="s">
        <v>161</v>
      </c>
      <c r="S2087" s="797">
        <v>0</v>
      </c>
    </row>
    <row r="2088" spans="1:19" s="161" customFormat="1">
      <c r="A2088" s="280"/>
      <c r="B2088" s="781"/>
      <c r="C2088" s="775"/>
      <c r="D2088" s="792"/>
      <c r="E2088" s="793"/>
      <c r="F2088" s="796" t="s">
        <v>1534</v>
      </c>
      <c r="G2088" s="798" t="s">
        <v>153</v>
      </c>
      <c r="H2088" s="796" t="s">
        <v>153</v>
      </c>
      <c r="I2088" s="798" t="s">
        <v>159</v>
      </c>
      <c r="J2088" s="796" t="s">
        <v>155</v>
      </c>
      <c r="K2088" s="798" t="s">
        <v>156</v>
      </c>
      <c r="L2088" s="796" t="s">
        <v>1532</v>
      </c>
      <c r="M2088" s="798" t="s">
        <v>1532</v>
      </c>
      <c r="N2088" s="794">
        <v>0.5</v>
      </c>
      <c r="O2088" s="794">
        <v>0.75</v>
      </c>
      <c r="P2088" s="794"/>
      <c r="Q2088" s="795">
        <v>0</v>
      </c>
      <c r="R2088" s="796"/>
      <c r="S2088" s="797"/>
    </row>
    <row r="2089" spans="1:19" s="161" customFormat="1">
      <c r="A2089" s="280"/>
      <c r="B2089" s="781"/>
      <c r="C2089" s="775"/>
      <c r="D2089" s="792"/>
      <c r="E2089" s="793"/>
      <c r="F2089" s="792"/>
      <c r="G2089" s="793"/>
      <c r="H2089" s="792"/>
      <c r="I2089" s="793"/>
      <c r="J2089" s="792"/>
      <c r="K2089" s="793"/>
      <c r="L2089" s="792"/>
      <c r="M2089" s="793"/>
      <c r="N2089" s="794"/>
      <c r="O2089" s="794"/>
      <c r="P2089" s="794"/>
      <c r="Q2089" s="795"/>
      <c r="R2089" s="796" t="s">
        <v>161</v>
      </c>
      <c r="S2089" s="797">
        <v>0</v>
      </c>
    </row>
    <row r="2090" spans="1:19" s="161" customFormat="1">
      <c r="A2090" s="280"/>
      <c r="B2090" s="781"/>
      <c r="C2090" s="775"/>
      <c r="D2090" s="792"/>
      <c r="E2090" s="793"/>
      <c r="F2090" s="796" t="s">
        <v>1535</v>
      </c>
      <c r="G2090" s="798" t="s">
        <v>153</v>
      </c>
      <c r="H2090" s="796" t="s">
        <v>153</v>
      </c>
      <c r="I2090" s="798" t="s">
        <v>159</v>
      </c>
      <c r="J2090" s="796" t="s">
        <v>155</v>
      </c>
      <c r="K2090" s="798" t="s">
        <v>156</v>
      </c>
      <c r="L2090" s="796" t="s">
        <v>1532</v>
      </c>
      <c r="M2090" s="798" t="s">
        <v>1532</v>
      </c>
      <c r="N2090" s="794">
        <v>0.8999999999999998</v>
      </c>
      <c r="O2090" s="794">
        <v>0.65000000000000024</v>
      </c>
      <c r="P2090" s="794"/>
      <c r="Q2090" s="795">
        <v>0</v>
      </c>
      <c r="R2090" s="796"/>
      <c r="S2090" s="797"/>
    </row>
    <row r="2091" spans="1:19" s="161" customFormat="1">
      <c r="A2091" s="280"/>
      <c r="B2091" s="781"/>
      <c r="C2091" s="775"/>
      <c r="D2091" s="792"/>
      <c r="E2091" s="793"/>
      <c r="F2091" s="792"/>
      <c r="G2091" s="793"/>
      <c r="H2091" s="792"/>
      <c r="I2091" s="793"/>
      <c r="J2091" s="792"/>
      <c r="K2091" s="793"/>
      <c r="L2091" s="792"/>
      <c r="M2091" s="793"/>
      <c r="N2091" s="794"/>
      <c r="O2091" s="794"/>
      <c r="P2091" s="794"/>
      <c r="Q2091" s="795"/>
      <c r="R2091" s="796" t="s">
        <v>161</v>
      </c>
      <c r="S2091" s="797">
        <v>0</v>
      </c>
    </row>
    <row r="2092" spans="1:19" s="161" customFormat="1">
      <c r="A2092" s="280"/>
      <c r="B2092" s="781"/>
      <c r="C2092" s="775"/>
      <c r="D2092" s="792"/>
      <c r="E2092" s="793"/>
      <c r="F2092" s="796" t="s">
        <v>1536</v>
      </c>
      <c r="G2092" s="798" t="s">
        <v>153</v>
      </c>
      <c r="H2092" s="796" t="s">
        <v>153</v>
      </c>
      <c r="I2092" s="798" t="s">
        <v>159</v>
      </c>
      <c r="J2092" s="796" t="s">
        <v>155</v>
      </c>
      <c r="K2092" s="798" t="s">
        <v>156</v>
      </c>
      <c r="L2092" s="796" t="s">
        <v>1532</v>
      </c>
      <c r="M2092" s="798" t="s">
        <v>1532</v>
      </c>
      <c r="N2092" s="794">
        <v>1</v>
      </c>
      <c r="O2092" s="794">
        <v>0.84999999999999976</v>
      </c>
      <c r="P2092" s="794"/>
      <c r="Q2092" s="795">
        <v>0</v>
      </c>
      <c r="R2092" s="796"/>
      <c r="S2092" s="797"/>
    </row>
    <row r="2093" spans="1:19" s="161" customFormat="1">
      <c r="A2093" s="280"/>
      <c r="B2093" s="781"/>
      <c r="C2093" s="775"/>
      <c r="D2093" s="792"/>
      <c r="E2093" s="793"/>
      <c r="F2093" s="792"/>
      <c r="G2093" s="793"/>
      <c r="H2093" s="792"/>
      <c r="I2093" s="793"/>
      <c r="J2093" s="792"/>
      <c r="K2093" s="793"/>
      <c r="L2093" s="792"/>
      <c r="M2093" s="793"/>
      <c r="N2093" s="794"/>
      <c r="O2093" s="794"/>
      <c r="P2093" s="794"/>
      <c r="Q2093" s="795"/>
      <c r="R2093" s="796" t="s">
        <v>161</v>
      </c>
      <c r="S2093" s="797">
        <v>0</v>
      </c>
    </row>
    <row r="2094" spans="1:19" s="161" customFormat="1">
      <c r="A2094" s="280"/>
      <c r="B2094" s="781"/>
      <c r="C2094" s="775"/>
      <c r="D2094" s="792"/>
      <c r="E2094" s="793"/>
      <c r="F2094" s="796" t="s">
        <v>1523</v>
      </c>
      <c r="G2094" s="798" t="s">
        <v>153</v>
      </c>
      <c r="H2094" s="796" t="s">
        <v>153</v>
      </c>
      <c r="I2094" s="798" t="s">
        <v>159</v>
      </c>
      <c r="J2094" s="796" t="s">
        <v>155</v>
      </c>
      <c r="K2094" s="798" t="s">
        <v>156</v>
      </c>
      <c r="L2094" s="796" t="s">
        <v>1532</v>
      </c>
      <c r="M2094" s="798" t="s">
        <v>1532</v>
      </c>
      <c r="N2094" s="794">
        <v>1</v>
      </c>
      <c r="O2094" s="794">
        <v>0.39999999999999997</v>
      </c>
      <c r="P2094" s="794"/>
      <c r="Q2094" s="795">
        <v>0</v>
      </c>
      <c r="R2094" s="796"/>
      <c r="S2094" s="797"/>
    </row>
    <row r="2095" spans="1:19" s="161" customFormat="1">
      <c r="A2095" s="280"/>
      <c r="B2095" s="781"/>
      <c r="C2095" s="775"/>
      <c r="D2095" s="792"/>
      <c r="E2095" s="793"/>
      <c r="F2095" s="792"/>
      <c r="G2095" s="793"/>
      <c r="H2095" s="792"/>
      <c r="I2095" s="793"/>
      <c r="J2095" s="792"/>
      <c r="K2095" s="793"/>
      <c r="L2095" s="792"/>
      <c r="M2095" s="793"/>
      <c r="N2095" s="794"/>
      <c r="O2095" s="794"/>
      <c r="P2095" s="794"/>
      <c r="Q2095" s="795"/>
      <c r="R2095" s="796" t="s">
        <v>161</v>
      </c>
      <c r="S2095" s="797">
        <v>0</v>
      </c>
    </row>
    <row r="2096" spans="1:19" s="161" customFormat="1">
      <c r="A2096" s="280"/>
      <c r="B2096" s="781"/>
      <c r="C2096" s="775"/>
      <c r="D2096" s="792"/>
      <c r="E2096" s="799" t="s">
        <v>1537</v>
      </c>
      <c r="F2096" s="800"/>
      <c r="G2096" s="800"/>
      <c r="H2096" s="800"/>
      <c r="I2096" s="800"/>
      <c r="J2096" s="800"/>
      <c r="K2096" s="800"/>
      <c r="L2096" s="800"/>
      <c r="M2096" s="800"/>
      <c r="N2096" s="801">
        <v>4.400000000000003</v>
      </c>
      <c r="O2096" s="801">
        <v>3.4499999999999984</v>
      </c>
      <c r="P2096" s="801">
        <v>0</v>
      </c>
      <c r="Q2096" s="802">
        <v>0</v>
      </c>
      <c r="R2096" s="800"/>
      <c r="S2096" s="803"/>
    </row>
    <row r="2097" spans="1:19" s="161" customFormat="1">
      <c r="A2097" s="280"/>
      <c r="B2097" s="781"/>
      <c r="C2097" s="775"/>
      <c r="D2097" s="792"/>
      <c r="E2097" s="798" t="s">
        <v>1538</v>
      </c>
      <c r="F2097" s="796" t="s">
        <v>1535</v>
      </c>
      <c r="G2097" s="798" t="s">
        <v>153</v>
      </c>
      <c r="H2097" s="796" t="s">
        <v>153</v>
      </c>
      <c r="I2097" s="798" t="s">
        <v>159</v>
      </c>
      <c r="J2097" s="796" t="s">
        <v>155</v>
      </c>
      <c r="K2097" s="798" t="s">
        <v>156</v>
      </c>
      <c r="L2097" s="796" t="s">
        <v>1539</v>
      </c>
      <c r="M2097" s="798" t="s">
        <v>1539</v>
      </c>
      <c r="N2097" s="794">
        <v>0</v>
      </c>
      <c r="O2097" s="794">
        <v>0</v>
      </c>
      <c r="P2097" s="794"/>
      <c r="Q2097" s="795">
        <v>0</v>
      </c>
      <c r="R2097" s="796"/>
      <c r="S2097" s="797"/>
    </row>
    <row r="2098" spans="1:19" s="161" customFormat="1">
      <c r="A2098" s="280"/>
      <c r="B2098" s="781"/>
      <c r="C2098" s="775"/>
      <c r="D2098" s="792"/>
      <c r="E2098" s="793"/>
      <c r="F2098" s="792"/>
      <c r="G2098" s="793"/>
      <c r="H2098" s="792"/>
      <c r="I2098" s="793"/>
      <c r="J2098" s="792"/>
      <c r="K2098" s="793"/>
      <c r="L2098" s="792"/>
      <c r="M2098" s="793"/>
      <c r="N2098" s="794"/>
      <c r="O2098" s="794"/>
      <c r="P2098" s="794"/>
      <c r="Q2098" s="795"/>
      <c r="R2098" s="796" t="s">
        <v>161</v>
      </c>
      <c r="S2098" s="797">
        <v>0</v>
      </c>
    </row>
    <row r="2099" spans="1:19" s="161" customFormat="1">
      <c r="A2099" s="280"/>
      <c r="B2099" s="781"/>
      <c r="C2099" s="775"/>
      <c r="D2099" s="792"/>
      <c r="E2099" s="793"/>
      <c r="F2099" s="796" t="s">
        <v>1540</v>
      </c>
      <c r="G2099" s="798" t="s">
        <v>153</v>
      </c>
      <c r="H2099" s="796" t="s">
        <v>153</v>
      </c>
      <c r="I2099" s="798" t="s">
        <v>159</v>
      </c>
      <c r="J2099" s="796" t="s">
        <v>155</v>
      </c>
      <c r="K2099" s="798" t="s">
        <v>156</v>
      </c>
      <c r="L2099" s="796" t="s">
        <v>1539</v>
      </c>
      <c r="M2099" s="798" t="s">
        <v>1539</v>
      </c>
      <c r="N2099" s="794">
        <v>0</v>
      </c>
      <c r="O2099" s="794">
        <v>0</v>
      </c>
      <c r="P2099" s="794"/>
      <c r="Q2099" s="795">
        <v>0</v>
      </c>
      <c r="R2099" s="796"/>
      <c r="S2099" s="797"/>
    </row>
    <row r="2100" spans="1:19" s="161" customFormat="1">
      <c r="A2100" s="280"/>
      <c r="B2100" s="781"/>
      <c r="C2100" s="775"/>
      <c r="D2100" s="792"/>
      <c r="E2100" s="793"/>
      <c r="F2100" s="792"/>
      <c r="G2100" s="793"/>
      <c r="H2100" s="792"/>
      <c r="I2100" s="793"/>
      <c r="J2100" s="792"/>
      <c r="K2100" s="793"/>
      <c r="L2100" s="792"/>
      <c r="M2100" s="793"/>
      <c r="N2100" s="794"/>
      <c r="O2100" s="794"/>
      <c r="P2100" s="794"/>
      <c r="Q2100" s="795"/>
      <c r="R2100" s="796" t="s">
        <v>161</v>
      </c>
      <c r="S2100" s="797">
        <v>0</v>
      </c>
    </row>
    <row r="2101" spans="1:19" s="161" customFormat="1">
      <c r="A2101" s="280"/>
      <c r="B2101" s="781"/>
      <c r="C2101" s="775"/>
      <c r="D2101" s="792"/>
      <c r="E2101" s="793"/>
      <c r="F2101" s="796" t="s">
        <v>1822</v>
      </c>
      <c r="G2101" s="798" t="s">
        <v>153</v>
      </c>
      <c r="H2101" s="796" t="s">
        <v>153</v>
      </c>
      <c r="I2101" s="798" t="s">
        <v>159</v>
      </c>
      <c r="J2101" s="796" t="s">
        <v>155</v>
      </c>
      <c r="K2101" s="798" t="s">
        <v>156</v>
      </c>
      <c r="L2101" s="796" t="s">
        <v>1539</v>
      </c>
      <c r="M2101" s="798" t="s">
        <v>1539</v>
      </c>
      <c r="N2101" s="794">
        <v>0</v>
      </c>
      <c r="O2101" s="794">
        <v>0</v>
      </c>
      <c r="P2101" s="794"/>
      <c r="Q2101" s="795">
        <v>0</v>
      </c>
      <c r="R2101" s="796"/>
      <c r="S2101" s="797"/>
    </row>
    <row r="2102" spans="1:19" s="161" customFormat="1">
      <c r="A2102" s="280"/>
      <c r="B2102" s="781"/>
      <c r="C2102" s="775"/>
      <c r="D2102" s="792"/>
      <c r="E2102" s="793"/>
      <c r="F2102" s="792"/>
      <c r="G2102" s="793"/>
      <c r="H2102" s="792"/>
      <c r="I2102" s="793"/>
      <c r="J2102" s="792"/>
      <c r="K2102" s="793"/>
      <c r="L2102" s="792"/>
      <c r="M2102" s="793"/>
      <c r="N2102" s="794"/>
      <c r="O2102" s="794"/>
      <c r="P2102" s="794"/>
      <c r="Q2102" s="795"/>
      <c r="R2102" s="796" t="s">
        <v>161</v>
      </c>
      <c r="S2102" s="797">
        <v>0</v>
      </c>
    </row>
    <row r="2103" spans="1:19" s="161" customFormat="1">
      <c r="A2103" s="280"/>
      <c r="B2103" s="781"/>
      <c r="C2103" s="775"/>
      <c r="D2103" s="792"/>
      <c r="E2103" s="793"/>
      <c r="F2103" s="796" t="s">
        <v>1541</v>
      </c>
      <c r="G2103" s="798" t="s">
        <v>153</v>
      </c>
      <c r="H2103" s="796" t="s">
        <v>153</v>
      </c>
      <c r="I2103" s="798" t="s">
        <v>159</v>
      </c>
      <c r="J2103" s="796" t="s">
        <v>155</v>
      </c>
      <c r="K2103" s="798" t="s">
        <v>160</v>
      </c>
      <c r="L2103" s="796" t="s">
        <v>1539</v>
      </c>
      <c r="M2103" s="798" t="s">
        <v>1539</v>
      </c>
      <c r="N2103" s="794">
        <v>0</v>
      </c>
      <c r="O2103" s="794">
        <v>0</v>
      </c>
      <c r="P2103" s="794"/>
      <c r="Q2103" s="795">
        <v>0</v>
      </c>
      <c r="R2103" s="796"/>
      <c r="S2103" s="797"/>
    </row>
    <row r="2104" spans="1:19" s="161" customFormat="1">
      <c r="A2104" s="280"/>
      <c r="B2104" s="781"/>
      <c r="C2104" s="775"/>
      <c r="D2104" s="792"/>
      <c r="E2104" s="793"/>
      <c r="F2104" s="792"/>
      <c r="G2104" s="793"/>
      <c r="H2104" s="792"/>
      <c r="I2104" s="793"/>
      <c r="J2104" s="792"/>
      <c r="K2104" s="793"/>
      <c r="L2104" s="792"/>
      <c r="M2104" s="793"/>
      <c r="N2104" s="794"/>
      <c r="O2104" s="794"/>
      <c r="P2104" s="794"/>
      <c r="Q2104" s="795"/>
      <c r="R2104" s="796" t="s">
        <v>161</v>
      </c>
      <c r="S2104" s="797">
        <v>0</v>
      </c>
    </row>
    <row r="2105" spans="1:19" s="161" customFormat="1">
      <c r="A2105" s="280"/>
      <c r="B2105" s="781"/>
      <c r="C2105" s="775"/>
      <c r="D2105" s="792"/>
      <c r="E2105" s="799" t="s">
        <v>1542</v>
      </c>
      <c r="F2105" s="800"/>
      <c r="G2105" s="800"/>
      <c r="H2105" s="800"/>
      <c r="I2105" s="800"/>
      <c r="J2105" s="800"/>
      <c r="K2105" s="800"/>
      <c r="L2105" s="800"/>
      <c r="M2105" s="800"/>
      <c r="N2105" s="801">
        <v>0</v>
      </c>
      <c r="O2105" s="801">
        <v>0</v>
      </c>
      <c r="P2105" s="801">
        <v>0</v>
      </c>
      <c r="Q2105" s="802">
        <v>0</v>
      </c>
      <c r="R2105" s="800"/>
      <c r="S2105" s="803"/>
    </row>
    <row r="2106" spans="1:19" s="161" customFormat="1">
      <c r="A2106" s="280"/>
      <c r="B2106" s="781"/>
      <c r="C2106" s="775"/>
      <c r="D2106" s="792"/>
      <c r="E2106" s="798" t="s">
        <v>1543</v>
      </c>
      <c r="F2106" s="796" t="s">
        <v>1240</v>
      </c>
      <c r="G2106" s="798" t="s">
        <v>153</v>
      </c>
      <c r="H2106" s="796" t="s">
        <v>153</v>
      </c>
      <c r="I2106" s="798" t="s">
        <v>159</v>
      </c>
      <c r="J2106" s="796" t="s">
        <v>155</v>
      </c>
      <c r="K2106" s="798" t="s">
        <v>160</v>
      </c>
      <c r="L2106" s="796" t="s">
        <v>1539</v>
      </c>
      <c r="M2106" s="798" t="s">
        <v>1544</v>
      </c>
      <c r="N2106" s="794">
        <v>0</v>
      </c>
      <c r="O2106" s="794">
        <v>0</v>
      </c>
      <c r="P2106" s="794"/>
      <c r="Q2106" s="795">
        <v>0</v>
      </c>
      <c r="R2106" s="796"/>
      <c r="S2106" s="797"/>
    </row>
    <row r="2107" spans="1:19" s="161" customFormat="1">
      <c r="A2107" s="280"/>
      <c r="B2107" s="781"/>
      <c r="C2107" s="775"/>
      <c r="D2107" s="792"/>
      <c r="E2107" s="793"/>
      <c r="F2107" s="792"/>
      <c r="G2107" s="793"/>
      <c r="H2107" s="792"/>
      <c r="I2107" s="793"/>
      <c r="J2107" s="792"/>
      <c r="K2107" s="793"/>
      <c r="L2107" s="792"/>
      <c r="M2107" s="793"/>
      <c r="N2107" s="794"/>
      <c r="O2107" s="794"/>
      <c r="P2107" s="794"/>
      <c r="Q2107" s="795"/>
      <c r="R2107" s="796" t="s">
        <v>161</v>
      </c>
      <c r="S2107" s="797">
        <v>0</v>
      </c>
    </row>
    <row r="2108" spans="1:19" s="161" customFormat="1">
      <c r="A2108" s="280"/>
      <c r="B2108" s="781"/>
      <c r="C2108" s="775"/>
      <c r="D2108" s="792"/>
      <c r="E2108" s="793"/>
      <c r="F2108" s="796" t="s">
        <v>1545</v>
      </c>
      <c r="G2108" s="798" t="s">
        <v>153</v>
      </c>
      <c r="H2108" s="796" t="s">
        <v>153</v>
      </c>
      <c r="I2108" s="798" t="s">
        <v>159</v>
      </c>
      <c r="J2108" s="796" t="s">
        <v>155</v>
      </c>
      <c r="K2108" s="798" t="s">
        <v>156</v>
      </c>
      <c r="L2108" s="796" t="s">
        <v>1539</v>
      </c>
      <c r="M2108" s="798" t="s">
        <v>1544</v>
      </c>
      <c r="N2108" s="794">
        <v>0</v>
      </c>
      <c r="O2108" s="794">
        <v>0</v>
      </c>
      <c r="P2108" s="794"/>
      <c r="Q2108" s="795">
        <v>0</v>
      </c>
      <c r="R2108" s="796"/>
      <c r="S2108" s="797"/>
    </row>
    <row r="2109" spans="1:19" s="161" customFormat="1">
      <c r="A2109" s="280"/>
      <c r="B2109" s="781"/>
      <c r="C2109" s="775"/>
      <c r="D2109" s="792"/>
      <c r="E2109" s="793"/>
      <c r="F2109" s="792"/>
      <c r="G2109" s="793"/>
      <c r="H2109" s="792"/>
      <c r="I2109" s="793"/>
      <c r="J2109" s="792"/>
      <c r="K2109" s="793"/>
      <c r="L2109" s="792"/>
      <c r="M2109" s="793"/>
      <c r="N2109" s="794"/>
      <c r="O2109" s="794"/>
      <c r="P2109" s="794"/>
      <c r="Q2109" s="795"/>
      <c r="R2109" s="796" t="s">
        <v>161</v>
      </c>
      <c r="S2109" s="797">
        <v>0</v>
      </c>
    </row>
    <row r="2110" spans="1:19" s="161" customFormat="1">
      <c r="A2110" s="280"/>
      <c r="B2110" s="781"/>
      <c r="C2110" s="775"/>
      <c r="D2110" s="792"/>
      <c r="E2110" s="799" t="s">
        <v>1546</v>
      </c>
      <c r="F2110" s="800"/>
      <c r="G2110" s="800"/>
      <c r="H2110" s="800"/>
      <c r="I2110" s="800"/>
      <c r="J2110" s="800"/>
      <c r="K2110" s="800"/>
      <c r="L2110" s="800"/>
      <c r="M2110" s="800"/>
      <c r="N2110" s="801">
        <v>0</v>
      </c>
      <c r="O2110" s="801">
        <v>0</v>
      </c>
      <c r="P2110" s="801">
        <v>0</v>
      </c>
      <c r="Q2110" s="802">
        <v>0</v>
      </c>
      <c r="R2110" s="800"/>
      <c r="S2110" s="803"/>
    </row>
    <row r="2111" spans="1:19" s="161" customFormat="1">
      <c r="A2111" s="280"/>
      <c r="B2111" s="781"/>
      <c r="C2111" s="775"/>
      <c r="D2111" s="792"/>
      <c r="E2111" s="798" t="s">
        <v>1825</v>
      </c>
      <c r="F2111" s="796" t="s">
        <v>1592</v>
      </c>
      <c r="G2111" s="798" t="s">
        <v>153</v>
      </c>
      <c r="H2111" s="796" t="s">
        <v>153</v>
      </c>
      <c r="I2111" s="798" t="s">
        <v>159</v>
      </c>
      <c r="J2111" s="796" t="s">
        <v>155</v>
      </c>
      <c r="K2111" s="798" t="s">
        <v>156</v>
      </c>
      <c r="L2111" s="796" t="s">
        <v>1506</v>
      </c>
      <c r="M2111" s="798" t="s">
        <v>1593</v>
      </c>
      <c r="N2111" s="794">
        <v>0.47999999999999993</v>
      </c>
      <c r="O2111" s="794">
        <v>0.4499999999999999</v>
      </c>
      <c r="P2111" s="794"/>
      <c r="Q2111" s="795">
        <v>9</v>
      </c>
      <c r="R2111" s="796"/>
      <c r="S2111" s="797"/>
    </row>
    <row r="2112" spans="1:19" s="161" customFormat="1">
      <c r="A2112" s="280"/>
      <c r="B2112" s="781"/>
      <c r="C2112" s="775"/>
      <c r="D2112" s="792"/>
      <c r="E2112" s="793"/>
      <c r="F2112" s="792"/>
      <c r="G2112" s="793"/>
      <c r="H2112" s="792"/>
      <c r="I2112" s="793"/>
      <c r="J2112" s="792"/>
      <c r="K2112" s="793"/>
      <c r="L2112" s="792"/>
      <c r="M2112" s="793"/>
      <c r="N2112" s="794"/>
      <c r="O2112" s="794"/>
      <c r="P2112" s="794"/>
      <c r="Q2112" s="795"/>
      <c r="R2112" s="796" t="s">
        <v>161</v>
      </c>
      <c r="S2112" s="797">
        <v>284</v>
      </c>
    </row>
    <row r="2113" spans="1:19" s="161" customFormat="1">
      <c r="A2113" s="280"/>
      <c r="B2113" s="781"/>
      <c r="C2113" s="775"/>
      <c r="D2113" s="792"/>
      <c r="E2113" s="793"/>
      <c r="F2113" s="796" t="s">
        <v>1594</v>
      </c>
      <c r="G2113" s="798" t="s">
        <v>222</v>
      </c>
      <c r="H2113" s="796" t="s">
        <v>222</v>
      </c>
      <c r="I2113" s="798" t="s">
        <v>159</v>
      </c>
      <c r="J2113" s="796" t="s">
        <v>155</v>
      </c>
      <c r="K2113" s="798" t="s">
        <v>156</v>
      </c>
      <c r="L2113" s="796" t="s">
        <v>1506</v>
      </c>
      <c r="M2113" s="798" t="s">
        <v>1593</v>
      </c>
      <c r="N2113" s="794">
        <v>30.999999999999996</v>
      </c>
      <c r="O2113" s="794">
        <v>26.838999999999995</v>
      </c>
      <c r="P2113" s="794"/>
      <c r="Q2113" s="795">
        <v>238625.77499999999</v>
      </c>
      <c r="R2113" s="796"/>
      <c r="S2113" s="797"/>
    </row>
    <row r="2114" spans="1:19" s="161" customFormat="1">
      <c r="A2114" s="280"/>
      <c r="B2114" s="781"/>
      <c r="C2114" s="775"/>
      <c r="D2114" s="792"/>
      <c r="E2114" s="793"/>
      <c r="F2114" s="792"/>
      <c r="G2114" s="793"/>
      <c r="H2114" s="792"/>
      <c r="I2114" s="793"/>
      <c r="J2114" s="792"/>
      <c r="K2114" s="793"/>
      <c r="L2114" s="792"/>
      <c r="M2114" s="793"/>
      <c r="N2114" s="794"/>
      <c r="O2114" s="794"/>
      <c r="P2114" s="794"/>
      <c r="Q2114" s="795"/>
      <c r="R2114" s="796" t="s">
        <v>641</v>
      </c>
      <c r="S2114" s="797">
        <v>72579149</v>
      </c>
    </row>
    <row r="2115" spans="1:19" s="161" customFormat="1">
      <c r="A2115" s="280"/>
      <c r="B2115" s="781"/>
      <c r="C2115" s="775"/>
      <c r="D2115" s="792"/>
      <c r="E2115" s="799" t="s">
        <v>1826</v>
      </c>
      <c r="F2115" s="800"/>
      <c r="G2115" s="800"/>
      <c r="H2115" s="800"/>
      <c r="I2115" s="800"/>
      <c r="J2115" s="800"/>
      <c r="K2115" s="800"/>
      <c r="L2115" s="800"/>
      <c r="M2115" s="800"/>
      <c r="N2115" s="801">
        <v>31.479999999999997</v>
      </c>
      <c r="O2115" s="801">
        <v>27.288999999999994</v>
      </c>
      <c r="P2115" s="801">
        <v>29.986999999999998</v>
      </c>
      <c r="Q2115" s="802">
        <v>238634.77499999999</v>
      </c>
      <c r="R2115" s="800"/>
      <c r="S2115" s="803"/>
    </row>
    <row r="2116" spans="1:19" s="161" customFormat="1">
      <c r="A2116" s="280"/>
      <c r="B2116" s="781"/>
      <c r="C2116" s="775"/>
      <c r="D2116" s="792"/>
      <c r="E2116" s="798" t="s">
        <v>1879</v>
      </c>
      <c r="F2116" s="796" t="s">
        <v>406</v>
      </c>
      <c r="G2116" s="798" t="s">
        <v>153</v>
      </c>
      <c r="H2116" s="796" t="s">
        <v>153</v>
      </c>
      <c r="I2116" s="798" t="s">
        <v>159</v>
      </c>
      <c r="J2116" s="796" t="s">
        <v>155</v>
      </c>
      <c r="K2116" s="798" t="s">
        <v>156</v>
      </c>
      <c r="L2116" s="796" t="s">
        <v>1547</v>
      </c>
      <c r="M2116" s="798" t="s">
        <v>1547</v>
      </c>
      <c r="N2116" s="794">
        <v>0.32</v>
      </c>
      <c r="O2116" s="794">
        <v>0</v>
      </c>
      <c r="P2116" s="794"/>
      <c r="Q2116" s="795">
        <v>0</v>
      </c>
      <c r="R2116" s="796"/>
      <c r="S2116" s="797"/>
    </row>
    <row r="2117" spans="1:19" s="161" customFormat="1">
      <c r="A2117" s="280"/>
      <c r="B2117" s="781"/>
      <c r="C2117" s="775"/>
      <c r="D2117" s="792"/>
      <c r="E2117" s="793"/>
      <c r="F2117" s="792"/>
      <c r="G2117" s="793"/>
      <c r="H2117" s="792"/>
      <c r="I2117" s="793"/>
      <c r="J2117" s="792"/>
      <c r="K2117" s="793"/>
      <c r="L2117" s="792"/>
      <c r="M2117" s="793"/>
      <c r="N2117" s="794"/>
      <c r="O2117" s="794"/>
      <c r="P2117" s="794"/>
      <c r="Q2117" s="795"/>
      <c r="R2117" s="796" t="s">
        <v>161</v>
      </c>
      <c r="S2117" s="797">
        <v>0</v>
      </c>
    </row>
    <row r="2118" spans="1:19" s="161" customFormat="1">
      <c r="A2118" s="280"/>
      <c r="B2118" s="781"/>
      <c r="C2118" s="775"/>
      <c r="D2118" s="792"/>
      <c r="E2118" s="793"/>
      <c r="F2118" s="796" t="s">
        <v>1548</v>
      </c>
      <c r="G2118" s="798" t="s">
        <v>153</v>
      </c>
      <c r="H2118" s="796" t="s">
        <v>153</v>
      </c>
      <c r="I2118" s="798" t="s">
        <v>159</v>
      </c>
      <c r="J2118" s="796" t="s">
        <v>155</v>
      </c>
      <c r="K2118" s="798" t="s">
        <v>156</v>
      </c>
      <c r="L2118" s="796" t="s">
        <v>1547</v>
      </c>
      <c r="M2118" s="798" t="s">
        <v>1547</v>
      </c>
      <c r="N2118" s="794">
        <v>1</v>
      </c>
      <c r="O2118" s="794">
        <v>0.84999999999999976</v>
      </c>
      <c r="P2118" s="794"/>
      <c r="Q2118" s="795">
        <v>0</v>
      </c>
      <c r="R2118" s="796"/>
      <c r="S2118" s="797"/>
    </row>
    <row r="2119" spans="1:19" s="161" customFormat="1">
      <c r="A2119" s="280"/>
      <c r="B2119" s="781"/>
      <c r="C2119" s="775"/>
      <c r="D2119" s="792"/>
      <c r="E2119" s="793"/>
      <c r="F2119" s="792"/>
      <c r="G2119" s="793"/>
      <c r="H2119" s="792"/>
      <c r="I2119" s="793"/>
      <c r="J2119" s="792"/>
      <c r="K2119" s="793"/>
      <c r="L2119" s="792"/>
      <c r="M2119" s="793"/>
      <c r="N2119" s="794"/>
      <c r="O2119" s="794"/>
      <c r="P2119" s="794"/>
      <c r="Q2119" s="795"/>
      <c r="R2119" s="796" t="s">
        <v>161</v>
      </c>
      <c r="S2119" s="797">
        <v>0</v>
      </c>
    </row>
    <row r="2120" spans="1:19" s="161" customFormat="1">
      <c r="A2120" s="280"/>
      <c r="B2120" s="781"/>
      <c r="C2120" s="775"/>
      <c r="D2120" s="792"/>
      <c r="E2120" s="793"/>
      <c r="F2120" s="796" t="s">
        <v>1549</v>
      </c>
      <c r="G2120" s="798" t="s">
        <v>153</v>
      </c>
      <c r="H2120" s="796" t="s">
        <v>153</v>
      </c>
      <c r="I2120" s="798" t="s">
        <v>159</v>
      </c>
      <c r="J2120" s="796" t="s">
        <v>155</v>
      </c>
      <c r="K2120" s="798" t="s">
        <v>156</v>
      </c>
      <c r="L2120" s="796" t="s">
        <v>1547</v>
      </c>
      <c r="M2120" s="798" t="s">
        <v>1547</v>
      </c>
      <c r="N2120" s="794">
        <v>0.5</v>
      </c>
      <c r="O2120" s="794">
        <v>0.39999999999999997</v>
      </c>
      <c r="P2120" s="794"/>
      <c r="Q2120" s="795">
        <v>0</v>
      </c>
      <c r="R2120" s="796"/>
      <c r="S2120" s="797"/>
    </row>
    <row r="2121" spans="1:19" s="161" customFormat="1">
      <c r="A2121" s="280"/>
      <c r="B2121" s="781"/>
      <c r="C2121" s="775"/>
      <c r="D2121" s="792"/>
      <c r="E2121" s="793"/>
      <c r="F2121" s="792"/>
      <c r="G2121" s="793"/>
      <c r="H2121" s="792"/>
      <c r="I2121" s="793"/>
      <c r="J2121" s="792"/>
      <c r="K2121" s="793"/>
      <c r="L2121" s="792"/>
      <c r="M2121" s="793"/>
      <c r="N2121" s="794"/>
      <c r="O2121" s="794"/>
      <c r="P2121" s="794"/>
      <c r="Q2121" s="795"/>
      <c r="R2121" s="796" t="s">
        <v>161</v>
      </c>
      <c r="S2121" s="797">
        <v>0</v>
      </c>
    </row>
    <row r="2122" spans="1:19" s="161" customFormat="1">
      <c r="A2122" s="280"/>
      <c r="B2122" s="781"/>
      <c r="C2122" s="775"/>
      <c r="D2122" s="792"/>
      <c r="E2122" s="793"/>
      <c r="F2122" s="796" t="s">
        <v>1550</v>
      </c>
      <c r="G2122" s="798" t="s">
        <v>153</v>
      </c>
      <c r="H2122" s="796" t="s">
        <v>153</v>
      </c>
      <c r="I2122" s="798" t="s">
        <v>159</v>
      </c>
      <c r="J2122" s="796" t="s">
        <v>155</v>
      </c>
      <c r="K2122" s="798" t="s">
        <v>156</v>
      </c>
      <c r="L2122" s="796" t="s">
        <v>1547</v>
      </c>
      <c r="M2122" s="798" t="s">
        <v>1547</v>
      </c>
      <c r="N2122" s="794">
        <v>1</v>
      </c>
      <c r="O2122" s="794">
        <v>0.84999999999999976</v>
      </c>
      <c r="P2122" s="794"/>
      <c r="Q2122" s="795">
        <v>0</v>
      </c>
      <c r="R2122" s="796"/>
      <c r="S2122" s="797"/>
    </row>
    <row r="2123" spans="1:19" s="161" customFormat="1">
      <c r="A2123" s="280"/>
      <c r="B2123" s="781"/>
      <c r="C2123" s="775"/>
      <c r="D2123" s="792"/>
      <c r="E2123" s="793"/>
      <c r="F2123" s="792"/>
      <c r="G2123" s="793"/>
      <c r="H2123" s="792"/>
      <c r="I2123" s="793"/>
      <c r="J2123" s="792"/>
      <c r="K2123" s="793"/>
      <c r="L2123" s="792"/>
      <c r="M2123" s="793"/>
      <c r="N2123" s="794"/>
      <c r="O2123" s="794"/>
      <c r="P2123" s="794"/>
      <c r="Q2123" s="795"/>
      <c r="R2123" s="796" t="s">
        <v>161</v>
      </c>
      <c r="S2123" s="797">
        <v>0</v>
      </c>
    </row>
    <row r="2124" spans="1:19" s="161" customFormat="1">
      <c r="A2124" s="280"/>
      <c r="B2124" s="781"/>
      <c r="C2124" s="775"/>
      <c r="D2124" s="792"/>
      <c r="E2124" s="799" t="s">
        <v>1880</v>
      </c>
      <c r="F2124" s="800"/>
      <c r="G2124" s="800"/>
      <c r="H2124" s="800"/>
      <c r="I2124" s="800"/>
      <c r="J2124" s="800"/>
      <c r="K2124" s="800"/>
      <c r="L2124" s="800"/>
      <c r="M2124" s="800"/>
      <c r="N2124" s="801">
        <v>2.8200000000000021</v>
      </c>
      <c r="O2124" s="801">
        <v>2.1</v>
      </c>
      <c r="P2124" s="801">
        <v>1.25</v>
      </c>
      <c r="Q2124" s="802">
        <v>0</v>
      </c>
      <c r="R2124" s="800"/>
      <c r="S2124" s="803"/>
    </row>
    <row r="2125" spans="1:19" s="161" customFormat="1">
      <c r="A2125" s="280"/>
      <c r="B2125" s="781"/>
      <c r="C2125" s="775"/>
      <c r="D2125" s="792"/>
      <c r="E2125" s="798" t="s">
        <v>1881</v>
      </c>
      <c r="F2125" s="796" t="s">
        <v>1529</v>
      </c>
      <c r="G2125" s="798" t="s">
        <v>153</v>
      </c>
      <c r="H2125" s="796" t="s">
        <v>153</v>
      </c>
      <c r="I2125" s="798" t="s">
        <v>159</v>
      </c>
      <c r="J2125" s="796" t="s">
        <v>155</v>
      </c>
      <c r="K2125" s="798" t="s">
        <v>156</v>
      </c>
      <c r="L2125" s="796" t="s">
        <v>1526</v>
      </c>
      <c r="M2125" s="798" t="s">
        <v>1526</v>
      </c>
      <c r="N2125" s="794">
        <v>0</v>
      </c>
      <c r="O2125" s="794">
        <v>0</v>
      </c>
      <c r="P2125" s="794"/>
      <c r="Q2125" s="795">
        <v>0</v>
      </c>
      <c r="R2125" s="796"/>
      <c r="S2125" s="797"/>
    </row>
    <row r="2126" spans="1:19" s="161" customFormat="1">
      <c r="A2126" s="280"/>
      <c r="B2126" s="781"/>
      <c r="C2126" s="775"/>
      <c r="D2126" s="792"/>
      <c r="E2126" s="793"/>
      <c r="F2126" s="792"/>
      <c r="G2126" s="793"/>
      <c r="H2126" s="792"/>
      <c r="I2126" s="793"/>
      <c r="J2126" s="792"/>
      <c r="K2126" s="793"/>
      <c r="L2126" s="792"/>
      <c r="M2126" s="793"/>
      <c r="N2126" s="794"/>
      <c r="O2126" s="794"/>
      <c r="P2126" s="794"/>
      <c r="Q2126" s="795"/>
      <c r="R2126" s="796" t="s">
        <v>161</v>
      </c>
      <c r="S2126" s="797">
        <v>0</v>
      </c>
    </row>
    <row r="2127" spans="1:19" s="161" customFormat="1">
      <c r="A2127" s="280"/>
      <c r="B2127" s="781"/>
      <c r="C2127" s="775"/>
      <c r="D2127" s="792"/>
      <c r="E2127" s="793"/>
      <c r="F2127" s="796" t="s">
        <v>2029</v>
      </c>
      <c r="G2127" s="798" t="s">
        <v>153</v>
      </c>
      <c r="H2127" s="796" t="s">
        <v>153</v>
      </c>
      <c r="I2127" s="798" t="s">
        <v>159</v>
      </c>
      <c r="J2127" s="796" t="s">
        <v>155</v>
      </c>
      <c r="K2127" s="798" t="s">
        <v>160</v>
      </c>
      <c r="L2127" s="796" t="s">
        <v>1526</v>
      </c>
      <c r="M2127" s="798" t="s">
        <v>1526</v>
      </c>
      <c r="N2127" s="794">
        <v>0</v>
      </c>
      <c r="O2127" s="794">
        <v>0</v>
      </c>
      <c r="P2127" s="794"/>
      <c r="Q2127" s="795">
        <v>0</v>
      </c>
      <c r="R2127" s="796"/>
      <c r="S2127" s="797"/>
    </row>
    <row r="2128" spans="1:19" s="161" customFormat="1">
      <c r="A2128" s="280"/>
      <c r="B2128" s="781"/>
      <c r="C2128" s="775"/>
      <c r="D2128" s="792"/>
      <c r="E2128" s="793"/>
      <c r="F2128" s="792"/>
      <c r="G2128" s="793"/>
      <c r="H2128" s="792"/>
      <c r="I2128" s="793"/>
      <c r="J2128" s="792"/>
      <c r="K2128" s="793"/>
      <c r="L2128" s="792"/>
      <c r="M2128" s="793"/>
      <c r="N2128" s="794"/>
      <c r="O2128" s="794"/>
      <c r="P2128" s="794"/>
      <c r="Q2128" s="795"/>
      <c r="R2128" s="796" t="s">
        <v>161</v>
      </c>
      <c r="S2128" s="797">
        <v>0</v>
      </c>
    </row>
    <row r="2129" spans="1:19" s="161" customFormat="1">
      <c r="A2129" s="280"/>
      <c r="B2129" s="781"/>
      <c r="C2129" s="775"/>
      <c r="D2129" s="792"/>
      <c r="E2129" s="793"/>
      <c r="F2129" s="796" t="s">
        <v>1258</v>
      </c>
      <c r="G2129" s="798" t="s">
        <v>153</v>
      </c>
      <c r="H2129" s="796" t="s">
        <v>153</v>
      </c>
      <c r="I2129" s="798" t="s">
        <v>159</v>
      </c>
      <c r="J2129" s="796" t="s">
        <v>155</v>
      </c>
      <c r="K2129" s="798" t="s">
        <v>156</v>
      </c>
      <c r="L2129" s="796" t="s">
        <v>1526</v>
      </c>
      <c r="M2129" s="798" t="s">
        <v>1526</v>
      </c>
      <c r="N2129" s="794">
        <v>0</v>
      </c>
      <c r="O2129" s="794">
        <v>0</v>
      </c>
      <c r="P2129" s="794"/>
      <c r="Q2129" s="795">
        <v>0</v>
      </c>
      <c r="R2129" s="796"/>
      <c r="S2129" s="797"/>
    </row>
    <row r="2130" spans="1:19" s="161" customFormat="1">
      <c r="A2130" s="280"/>
      <c r="B2130" s="781"/>
      <c r="C2130" s="775"/>
      <c r="D2130" s="792"/>
      <c r="E2130" s="793"/>
      <c r="F2130" s="792"/>
      <c r="G2130" s="793"/>
      <c r="H2130" s="792"/>
      <c r="I2130" s="793"/>
      <c r="J2130" s="792"/>
      <c r="K2130" s="793"/>
      <c r="L2130" s="792"/>
      <c r="M2130" s="793"/>
      <c r="N2130" s="794"/>
      <c r="O2130" s="794"/>
      <c r="P2130" s="794"/>
      <c r="Q2130" s="795"/>
      <c r="R2130" s="796" t="s">
        <v>161</v>
      </c>
      <c r="S2130" s="797">
        <v>0</v>
      </c>
    </row>
    <row r="2131" spans="1:19" s="161" customFormat="1">
      <c r="A2131" s="280"/>
      <c r="B2131" s="781"/>
      <c r="C2131" s="775"/>
      <c r="D2131" s="792"/>
      <c r="E2131" s="799" t="s">
        <v>1882</v>
      </c>
      <c r="F2131" s="800"/>
      <c r="G2131" s="800"/>
      <c r="H2131" s="800"/>
      <c r="I2131" s="800"/>
      <c r="J2131" s="800"/>
      <c r="K2131" s="800"/>
      <c r="L2131" s="800"/>
      <c r="M2131" s="800"/>
      <c r="N2131" s="801">
        <v>0</v>
      </c>
      <c r="O2131" s="801">
        <v>0</v>
      </c>
      <c r="P2131" s="801">
        <v>0</v>
      </c>
      <c r="Q2131" s="802">
        <v>0</v>
      </c>
      <c r="R2131" s="800"/>
      <c r="S2131" s="803"/>
    </row>
    <row r="2132" spans="1:19" s="161" customFormat="1">
      <c r="A2132" s="280"/>
      <c r="B2132" s="781"/>
      <c r="C2132" s="775"/>
      <c r="D2132" s="792"/>
      <c r="E2132" s="798" t="s">
        <v>1883</v>
      </c>
      <c r="F2132" s="796" t="s">
        <v>1525</v>
      </c>
      <c r="G2132" s="798" t="s">
        <v>153</v>
      </c>
      <c r="H2132" s="796" t="s">
        <v>153</v>
      </c>
      <c r="I2132" s="798" t="s">
        <v>159</v>
      </c>
      <c r="J2132" s="796" t="s">
        <v>155</v>
      </c>
      <c r="K2132" s="798" t="s">
        <v>156</v>
      </c>
      <c r="L2132" s="796" t="s">
        <v>1526</v>
      </c>
      <c r="M2132" s="798" t="s">
        <v>1527</v>
      </c>
      <c r="N2132" s="794">
        <v>0</v>
      </c>
      <c r="O2132" s="794">
        <v>0</v>
      </c>
      <c r="P2132" s="794"/>
      <c r="Q2132" s="795">
        <v>0</v>
      </c>
      <c r="R2132" s="796"/>
      <c r="S2132" s="797"/>
    </row>
    <row r="2133" spans="1:19" s="161" customFormat="1">
      <c r="A2133" s="280"/>
      <c r="B2133" s="781"/>
      <c r="C2133" s="775"/>
      <c r="D2133" s="792"/>
      <c r="E2133" s="793"/>
      <c r="F2133" s="792"/>
      <c r="G2133" s="793"/>
      <c r="H2133" s="792"/>
      <c r="I2133" s="793"/>
      <c r="J2133" s="792"/>
      <c r="K2133" s="793"/>
      <c r="L2133" s="792"/>
      <c r="M2133" s="793"/>
      <c r="N2133" s="794"/>
      <c r="O2133" s="794"/>
      <c r="P2133" s="794"/>
      <c r="Q2133" s="795"/>
      <c r="R2133" s="796" t="s">
        <v>161</v>
      </c>
      <c r="S2133" s="797">
        <v>0</v>
      </c>
    </row>
    <row r="2134" spans="1:19" s="161" customFormat="1">
      <c r="A2134" s="280"/>
      <c r="B2134" s="781"/>
      <c r="C2134" s="775"/>
      <c r="D2134" s="792"/>
      <c r="E2134" s="793"/>
      <c r="F2134" s="796" t="s">
        <v>1528</v>
      </c>
      <c r="G2134" s="798" t="s">
        <v>153</v>
      </c>
      <c r="H2134" s="796" t="s">
        <v>153</v>
      </c>
      <c r="I2134" s="798" t="s">
        <v>159</v>
      </c>
      <c r="J2134" s="796" t="s">
        <v>155</v>
      </c>
      <c r="K2134" s="798" t="s">
        <v>156</v>
      </c>
      <c r="L2134" s="796" t="s">
        <v>1526</v>
      </c>
      <c r="M2134" s="798" t="s">
        <v>1527</v>
      </c>
      <c r="N2134" s="794">
        <v>0</v>
      </c>
      <c r="O2134" s="794">
        <v>0</v>
      </c>
      <c r="P2134" s="794"/>
      <c r="Q2134" s="795">
        <v>0</v>
      </c>
      <c r="R2134" s="796"/>
      <c r="S2134" s="797"/>
    </row>
    <row r="2135" spans="1:19" s="161" customFormat="1">
      <c r="A2135" s="280"/>
      <c r="B2135" s="781"/>
      <c r="C2135" s="775"/>
      <c r="D2135" s="792"/>
      <c r="E2135" s="793"/>
      <c r="F2135" s="792"/>
      <c r="G2135" s="793"/>
      <c r="H2135" s="792"/>
      <c r="I2135" s="793"/>
      <c r="J2135" s="792"/>
      <c r="K2135" s="793"/>
      <c r="L2135" s="792"/>
      <c r="M2135" s="793"/>
      <c r="N2135" s="794"/>
      <c r="O2135" s="794"/>
      <c r="P2135" s="794"/>
      <c r="Q2135" s="795"/>
      <c r="R2135" s="796" t="s">
        <v>161</v>
      </c>
      <c r="S2135" s="797">
        <v>0</v>
      </c>
    </row>
    <row r="2136" spans="1:19" s="161" customFormat="1">
      <c r="A2136" s="280"/>
      <c r="B2136" s="781"/>
      <c r="C2136" s="775"/>
      <c r="D2136" s="792"/>
      <c r="E2136" s="799" t="s">
        <v>1884</v>
      </c>
      <c r="F2136" s="800"/>
      <c r="G2136" s="800"/>
      <c r="H2136" s="800"/>
      <c r="I2136" s="800"/>
      <c r="J2136" s="800"/>
      <c r="K2136" s="800"/>
      <c r="L2136" s="800"/>
      <c r="M2136" s="800"/>
      <c r="N2136" s="801">
        <v>0</v>
      </c>
      <c r="O2136" s="801">
        <v>0</v>
      </c>
      <c r="P2136" s="801">
        <v>0</v>
      </c>
      <c r="Q2136" s="802">
        <v>0</v>
      </c>
      <c r="R2136" s="800"/>
      <c r="S2136" s="803"/>
    </row>
    <row r="2137" spans="1:19" s="161" customFormat="1">
      <c r="A2137" s="280"/>
      <c r="B2137" s="781"/>
      <c r="C2137" s="775"/>
      <c r="D2137" s="796" t="s">
        <v>176</v>
      </c>
      <c r="E2137" s="792"/>
      <c r="F2137" s="792"/>
      <c r="G2137" s="792"/>
      <c r="H2137" s="792"/>
      <c r="I2137" s="792"/>
      <c r="J2137" s="792"/>
      <c r="K2137" s="792"/>
      <c r="L2137" s="792"/>
      <c r="M2137" s="792"/>
      <c r="N2137" s="794">
        <v>38.699999999999996</v>
      </c>
      <c r="O2137" s="794">
        <v>32.839000000000006</v>
      </c>
      <c r="P2137" s="794"/>
      <c r="Q2137" s="795">
        <v>238634.77499999999</v>
      </c>
      <c r="R2137" s="792"/>
      <c r="S2137" s="797"/>
    </row>
    <row r="2138" spans="1:19" s="161" customFormat="1">
      <c r="A2138" s="280"/>
      <c r="B2138" s="781"/>
      <c r="C2138" s="775"/>
      <c r="D2138" s="796" t="s">
        <v>177</v>
      </c>
      <c r="E2138" s="798" t="s">
        <v>1551</v>
      </c>
      <c r="F2138" s="796" t="s">
        <v>1552</v>
      </c>
      <c r="G2138" s="798" t="s">
        <v>179</v>
      </c>
      <c r="H2138" s="796" t="s">
        <v>179</v>
      </c>
      <c r="I2138" s="798" t="s">
        <v>159</v>
      </c>
      <c r="J2138" s="796" t="s">
        <v>155</v>
      </c>
      <c r="K2138" s="798" t="s">
        <v>156</v>
      </c>
      <c r="L2138" s="796" t="s">
        <v>1526</v>
      </c>
      <c r="M2138" s="798" t="s">
        <v>1527</v>
      </c>
      <c r="N2138" s="794">
        <v>0</v>
      </c>
      <c r="O2138" s="794">
        <v>0</v>
      </c>
      <c r="P2138" s="794"/>
      <c r="Q2138" s="795">
        <v>0</v>
      </c>
      <c r="R2138" s="796"/>
      <c r="S2138" s="797"/>
    </row>
    <row r="2139" spans="1:19" s="161" customFormat="1">
      <c r="A2139" s="280"/>
      <c r="B2139" s="781"/>
      <c r="C2139" s="775"/>
      <c r="D2139" s="792"/>
      <c r="E2139" s="799" t="s">
        <v>1553</v>
      </c>
      <c r="F2139" s="800"/>
      <c r="G2139" s="800"/>
      <c r="H2139" s="800"/>
      <c r="I2139" s="800"/>
      <c r="J2139" s="800"/>
      <c r="K2139" s="800"/>
      <c r="L2139" s="800"/>
      <c r="M2139" s="800"/>
      <c r="N2139" s="801">
        <v>0</v>
      </c>
      <c r="O2139" s="801">
        <v>0</v>
      </c>
      <c r="P2139" s="801">
        <v>0</v>
      </c>
      <c r="Q2139" s="802">
        <v>0</v>
      </c>
      <c r="R2139" s="800"/>
      <c r="S2139" s="803"/>
    </row>
    <row r="2140" spans="1:19" s="161" customFormat="1">
      <c r="A2140" s="280"/>
      <c r="B2140" s="781"/>
      <c r="C2140" s="775"/>
      <c r="D2140" s="792"/>
      <c r="E2140" s="798" t="s">
        <v>1554</v>
      </c>
      <c r="F2140" s="796" t="s">
        <v>1552</v>
      </c>
      <c r="G2140" s="798" t="s">
        <v>179</v>
      </c>
      <c r="H2140" s="796" t="s">
        <v>179</v>
      </c>
      <c r="I2140" s="798" t="s">
        <v>159</v>
      </c>
      <c r="J2140" s="796" t="s">
        <v>155</v>
      </c>
      <c r="K2140" s="798" t="s">
        <v>156</v>
      </c>
      <c r="L2140" s="796" t="s">
        <v>1539</v>
      </c>
      <c r="M2140" s="798" t="s">
        <v>1555</v>
      </c>
      <c r="N2140" s="794">
        <v>0.08</v>
      </c>
      <c r="O2140" s="794">
        <v>0</v>
      </c>
      <c r="P2140" s="794"/>
      <c r="Q2140" s="795">
        <v>244.92700000000002</v>
      </c>
      <c r="R2140" s="796"/>
      <c r="S2140" s="797"/>
    </row>
    <row r="2141" spans="1:19" s="161" customFormat="1">
      <c r="A2141" s="280"/>
      <c r="B2141" s="781"/>
      <c r="C2141" s="775"/>
      <c r="D2141" s="792"/>
      <c r="E2141" s="793"/>
      <c r="F2141" s="796" t="s">
        <v>1556</v>
      </c>
      <c r="G2141" s="798" t="s">
        <v>179</v>
      </c>
      <c r="H2141" s="796" t="s">
        <v>179</v>
      </c>
      <c r="I2141" s="798" t="s">
        <v>159</v>
      </c>
      <c r="J2141" s="796" t="s">
        <v>155</v>
      </c>
      <c r="K2141" s="798" t="s">
        <v>156</v>
      </c>
      <c r="L2141" s="796" t="s">
        <v>1539</v>
      </c>
      <c r="M2141" s="798" t="s">
        <v>1555</v>
      </c>
      <c r="N2141" s="794">
        <v>0.08</v>
      </c>
      <c r="O2141" s="794">
        <v>0</v>
      </c>
      <c r="P2141" s="794"/>
      <c r="Q2141" s="795">
        <v>218.80200000000002</v>
      </c>
      <c r="R2141" s="796"/>
      <c r="S2141" s="797"/>
    </row>
    <row r="2142" spans="1:19" s="161" customFormat="1">
      <c r="A2142" s="280"/>
      <c r="B2142" s="781"/>
      <c r="C2142" s="775"/>
      <c r="D2142" s="792"/>
      <c r="E2142" s="799" t="s">
        <v>1557</v>
      </c>
      <c r="F2142" s="800"/>
      <c r="G2142" s="800"/>
      <c r="H2142" s="800"/>
      <c r="I2142" s="800"/>
      <c r="J2142" s="800"/>
      <c r="K2142" s="800"/>
      <c r="L2142" s="800"/>
      <c r="M2142" s="800"/>
      <c r="N2142" s="801">
        <v>0.15999999999999995</v>
      </c>
      <c r="O2142" s="801">
        <v>0</v>
      </c>
      <c r="P2142" s="801">
        <v>0.15</v>
      </c>
      <c r="Q2142" s="802">
        <v>463.72899999999998</v>
      </c>
      <c r="R2142" s="800"/>
      <c r="S2142" s="803"/>
    </row>
    <row r="2143" spans="1:19" s="161" customFormat="1">
      <c r="A2143" s="280"/>
      <c r="B2143" s="781"/>
      <c r="C2143" s="775"/>
      <c r="D2143" s="792"/>
      <c r="E2143" s="798" t="s">
        <v>1558</v>
      </c>
      <c r="F2143" s="796" t="s">
        <v>1552</v>
      </c>
      <c r="G2143" s="798" t="s">
        <v>179</v>
      </c>
      <c r="H2143" s="796" t="s">
        <v>179</v>
      </c>
      <c r="I2143" s="798" t="s">
        <v>159</v>
      </c>
      <c r="J2143" s="796" t="s">
        <v>155</v>
      </c>
      <c r="K2143" s="798" t="s">
        <v>156</v>
      </c>
      <c r="L2143" s="796" t="s">
        <v>1526</v>
      </c>
      <c r="M2143" s="798" t="s">
        <v>1526</v>
      </c>
      <c r="N2143" s="794">
        <v>7.0000000000000007E-2</v>
      </c>
      <c r="O2143" s="794">
        <v>6.5000000000000002E-2</v>
      </c>
      <c r="P2143" s="794"/>
      <c r="Q2143" s="795">
        <v>178.28499999999997</v>
      </c>
      <c r="R2143" s="796"/>
      <c r="S2143" s="797"/>
    </row>
    <row r="2144" spans="1:19" s="161" customFormat="1">
      <c r="A2144" s="280"/>
      <c r="B2144" s="781"/>
      <c r="C2144" s="775"/>
      <c r="D2144" s="792"/>
      <c r="E2144" s="793"/>
      <c r="F2144" s="796" t="s">
        <v>1556</v>
      </c>
      <c r="G2144" s="798" t="s">
        <v>179</v>
      </c>
      <c r="H2144" s="796" t="s">
        <v>179</v>
      </c>
      <c r="I2144" s="798" t="s">
        <v>159</v>
      </c>
      <c r="J2144" s="796" t="s">
        <v>155</v>
      </c>
      <c r="K2144" s="798" t="s">
        <v>156</v>
      </c>
      <c r="L2144" s="796" t="s">
        <v>1526</v>
      </c>
      <c r="M2144" s="798" t="s">
        <v>1526</v>
      </c>
      <c r="N2144" s="794">
        <v>7.0000000000000007E-2</v>
      </c>
      <c r="O2144" s="794">
        <v>6.5000000000000002E-2</v>
      </c>
      <c r="P2144" s="794"/>
      <c r="Q2144" s="795">
        <v>183.90199999999999</v>
      </c>
      <c r="R2144" s="796"/>
      <c r="S2144" s="797"/>
    </row>
    <row r="2145" spans="1:254" s="161" customFormat="1">
      <c r="A2145" s="280"/>
      <c r="B2145" s="781"/>
      <c r="C2145" s="775"/>
      <c r="D2145" s="792"/>
      <c r="E2145" s="799" t="s">
        <v>1559</v>
      </c>
      <c r="F2145" s="800"/>
      <c r="G2145" s="800"/>
      <c r="H2145" s="800"/>
      <c r="I2145" s="800"/>
      <c r="J2145" s="800"/>
      <c r="K2145" s="800"/>
      <c r="L2145" s="800"/>
      <c r="M2145" s="800"/>
      <c r="N2145" s="801">
        <v>0.13999999999999996</v>
      </c>
      <c r="O2145" s="801">
        <v>0.13</v>
      </c>
      <c r="P2145" s="801">
        <v>0.11</v>
      </c>
      <c r="Q2145" s="802">
        <v>362.18700000000001</v>
      </c>
      <c r="R2145" s="800"/>
      <c r="S2145" s="803"/>
    </row>
    <row r="2146" spans="1:254" s="161" customFormat="1">
      <c r="A2146" s="280"/>
      <c r="B2146" s="781"/>
      <c r="C2146" s="775"/>
      <c r="D2146" s="792"/>
      <c r="E2146" s="798" t="s">
        <v>1560</v>
      </c>
      <c r="F2146" s="796" t="s">
        <v>1561</v>
      </c>
      <c r="G2146" s="798" t="s">
        <v>179</v>
      </c>
      <c r="H2146" s="796" t="s">
        <v>179</v>
      </c>
      <c r="I2146" s="798" t="s">
        <v>159</v>
      </c>
      <c r="J2146" s="796" t="s">
        <v>155</v>
      </c>
      <c r="K2146" s="798" t="s">
        <v>156</v>
      </c>
      <c r="L2146" s="796" t="s">
        <v>1562</v>
      </c>
      <c r="M2146" s="798" t="s">
        <v>1562</v>
      </c>
      <c r="N2146" s="794">
        <v>0.83000000000000018</v>
      </c>
      <c r="O2146" s="794">
        <v>0.79999999999999993</v>
      </c>
      <c r="P2146" s="794"/>
      <c r="Q2146" s="795">
        <v>5580.5069999999996</v>
      </c>
      <c r="R2146" s="796"/>
      <c r="S2146" s="797"/>
    </row>
    <row r="2147" spans="1:254" s="161" customFormat="1">
      <c r="A2147" s="280"/>
      <c r="B2147" s="781"/>
      <c r="C2147" s="775"/>
      <c r="D2147" s="792"/>
      <c r="E2147" s="793"/>
      <c r="F2147" s="796" t="s">
        <v>1563</v>
      </c>
      <c r="G2147" s="798" t="s">
        <v>179</v>
      </c>
      <c r="H2147" s="796" t="s">
        <v>179</v>
      </c>
      <c r="I2147" s="798" t="s">
        <v>159</v>
      </c>
      <c r="J2147" s="796" t="s">
        <v>155</v>
      </c>
      <c r="K2147" s="798" t="s">
        <v>156</v>
      </c>
      <c r="L2147" s="796" t="s">
        <v>1562</v>
      </c>
      <c r="M2147" s="798" t="s">
        <v>1562</v>
      </c>
      <c r="N2147" s="794">
        <v>0.83000000000000018</v>
      </c>
      <c r="O2147" s="794">
        <v>0.79999999999999993</v>
      </c>
      <c r="P2147" s="794"/>
      <c r="Q2147" s="795">
        <v>5536.6659999999993</v>
      </c>
      <c r="R2147" s="796"/>
      <c r="S2147" s="797"/>
    </row>
    <row r="2148" spans="1:254" s="161" customFormat="1" ht="14.25">
      <c r="A2148" s="281"/>
      <c r="B2148" s="781"/>
      <c r="C2148" s="775"/>
      <c r="D2148" s="792"/>
      <c r="E2148" s="799" t="s">
        <v>1564</v>
      </c>
      <c r="F2148" s="800"/>
      <c r="G2148" s="800"/>
      <c r="H2148" s="800"/>
      <c r="I2148" s="800"/>
      <c r="J2148" s="800"/>
      <c r="K2148" s="800"/>
      <c r="L2148" s="800"/>
      <c r="M2148" s="800"/>
      <c r="N2148" s="801">
        <v>1.6599999999999997</v>
      </c>
      <c r="O2148" s="801">
        <v>1.5999999999999999</v>
      </c>
      <c r="P2148" s="801">
        <v>1.4590000000000001</v>
      </c>
      <c r="Q2148" s="802">
        <v>11117.172999999999</v>
      </c>
      <c r="R2148" s="800"/>
      <c r="S2148" s="803"/>
      <c r="T2148" s="234"/>
      <c r="U2148" s="234"/>
      <c r="V2148" s="234"/>
      <c r="W2148" s="234"/>
      <c r="X2148" s="234"/>
      <c r="Y2148" s="234"/>
      <c r="Z2148" s="234"/>
      <c r="AA2148" s="234"/>
      <c r="AB2148" s="234"/>
      <c r="AC2148" s="234"/>
      <c r="AD2148" s="234"/>
      <c r="AE2148" s="234"/>
      <c r="AF2148" s="234"/>
      <c r="AG2148" s="234"/>
      <c r="AH2148" s="234"/>
      <c r="AI2148" s="234"/>
      <c r="AJ2148" s="234"/>
      <c r="AK2148" s="234"/>
      <c r="AL2148" s="234"/>
      <c r="AM2148" s="234"/>
      <c r="AN2148" s="234"/>
      <c r="AO2148" s="234"/>
      <c r="AP2148" s="234"/>
      <c r="AQ2148" s="234"/>
      <c r="AR2148" s="234"/>
      <c r="AS2148" s="234"/>
      <c r="AT2148" s="234"/>
      <c r="AU2148" s="234"/>
      <c r="AV2148" s="234"/>
      <c r="AW2148" s="234"/>
      <c r="AX2148" s="234"/>
      <c r="AY2148" s="234"/>
      <c r="AZ2148" s="234"/>
      <c r="BA2148" s="234"/>
      <c r="BB2148" s="234"/>
      <c r="BC2148" s="234"/>
      <c r="BD2148" s="234"/>
      <c r="BE2148" s="234"/>
      <c r="BF2148" s="234"/>
      <c r="BG2148" s="234"/>
      <c r="BH2148" s="234"/>
      <c r="BI2148" s="234"/>
      <c r="BJ2148" s="234"/>
      <c r="BK2148" s="234"/>
      <c r="BL2148" s="234"/>
      <c r="BM2148" s="234"/>
      <c r="BN2148" s="234"/>
      <c r="BO2148" s="234"/>
      <c r="BP2148" s="234"/>
      <c r="BQ2148" s="234"/>
      <c r="BR2148" s="234"/>
      <c r="BS2148" s="234"/>
      <c r="BT2148" s="234"/>
      <c r="BU2148" s="234"/>
      <c r="BV2148" s="234"/>
      <c r="BW2148" s="234"/>
      <c r="BX2148" s="234"/>
      <c r="BY2148" s="234"/>
      <c r="BZ2148" s="234"/>
      <c r="CA2148" s="234"/>
      <c r="CB2148" s="234"/>
      <c r="CC2148" s="234"/>
      <c r="CD2148" s="234"/>
      <c r="CE2148" s="234"/>
      <c r="CF2148" s="234"/>
      <c r="CG2148" s="234"/>
      <c r="CH2148" s="234"/>
      <c r="CI2148" s="234"/>
      <c r="CJ2148" s="234"/>
      <c r="CK2148" s="234"/>
      <c r="CL2148" s="234"/>
      <c r="CM2148" s="234"/>
      <c r="CN2148" s="234"/>
      <c r="CO2148" s="234"/>
      <c r="CP2148" s="234"/>
      <c r="CQ2148" s="234"/>
      <c r="CR2148" s="234"/>
      <c r="CS2148" s="234"/>
      <c r="CT2148" s="234"/>
      <c r="CU2148" s="234"/>
      <c r="CV2148" s="234"/>
      <c r="CW2148" s="234"/>
      <c r="CX2148" s="234"/>
      <c r="CY2148" s="234"/>
      <c r="CZ2148" s="234"/>
      <c r="DA2148" s="234"/>
      <c r="DB2148" s="234"/>
      <c r="DC2148" s="234"/>
      <c r="DD2148" s="234"/>
      <c r="DE2148" s="234"/>
      <c r="DF2148" s="234"/>
      <c r="DG2148" s="234"/>
      <c r="DH2148" s="234"/>
      <c r="DI2148" s="234"/>
      <c r="DJ2148" s="234"/>
      <c r="DK2148" s="234"/>
      <c r="DL2148" s="234"/>
      <c r="DM2148" s="234"/>
      <c r="DN2148" s="234"/>
      <c r="DO2148" s="234"/>
      <c r="DP2148" s="234"/>
      <c r="DQ2148" s="234"/>
      <c r="DR2148" s="234"/>
      <c r="DS2148" s="234"/>
      <c r="DT2148" s="234"/>
      <c r="DU2148" s="234"/>
      <c r="DV2148" s="234"/>
      <c r="DW2148" s="234"/>
      <c r="DX2148" s="234"/>
      <c r="DY2148" s="234"/>
      <c r="DZ2148" s="234"/>
      <c r="EA2148" s="234"/>
      <c r="EB2148" s="234"/>
      <c r="EC2148" s="234"/>
      <c r="ED2148" s="234"/>
      <c r="EE2148" s="234"/>
      <c r="EF2148" s="234"/>
      <c r="EG2148" s="234"/>
      <c r="EH2148" s="234"/>
      <c r="EI2148" s="234"/>
      <c r="EJ2148" s="234"/>
      <c r="EK2148" s="234"/>
      <c r="EL2148" s="234"/>
      <c r="EM2148" s="234"/>
      <c r="EN2148" s="234"/>
      <c r="EO2148" s="234"/>
      <c r="EP2148" s="234"/>
      <c r="EQ2148" s="234"/>
      <c r="ER2148" s="234"/>
      <c r="ES2148" s="234"/>
      <c r="ET2148" s="234"/>
      <c r="EU2148" s="234"/>
      <c r="EV2148" s="234"/>
      <c r="EW2148" s="234"/>
      <c r="EX2148" s="234"/>
      <c r="EY2148" s="234"/>
      <c r="EZ2148" s="234"/>
      <c r="FA2148" s="234"/>
      <c r="FB2148" s="234"/>
      <c r="FC2148" s="234"/>
      <c r="FD2148" s="234"/>
      <c r="FE2148" s="234"/>
      <c r="FF2148" s="234"/>
      <c r="FG2148" s="234"/>
      <c r="FH2148" s="234"/>
      <c r="FI2148" s="234"/>
      <c r="FJ2148" s="234"/>
      <c r="FK2148" s="234"/>
      <c r="FL2148" s="234"/>
      <c r="FM2148" s="234"/>
      <c r="FN2148" s="234"/>
      <c r="FO2148" s="234"/>
      <c r="FP2148" s="234"/>
      <c r="FQ2148" s="234"/>
      <c r="FR2148" s="234"/>
      <c r="FS2148" s="234"/>
      <c r="FT2148" s="234"/>
      <c r="FU2148" s="234"/>
      <c r="FV2148" s="234"/>
      <c r="FW2148" s="234"/>
      <c r="FX2148" s="234"/>
      <c r="FY2148" s="234"/>
      <c r="FZ2148" s="234"/>
      <c r="GA2148" s="234"/>
      <c r="GB2148" s="234"/>
      <c r="GC2148" s="234"/>
      <c r="GD2148" s="234"/>
      <c r="GE2148" s="234"/>
      <c r="GF2148" s="234"/>
      <c r="GG2148" s="234"/>
      <c r="GH2148" s="234"/>
      <c r="GI2148" s="234"/>
      <c r="GJ2148" s="234"/>
      <c r="GK2148" s="234"/>
      <c r="GL2148" s="234"/>
      <c r="GM2148" s="234"/>
      <c r="GN2148" s="234"/>
      <c r="GO2148" s="234"/>
      <c r="GP2148" s="234"/>
      <c r="GQ2148" s="234"/>
      <c r="GR2148" s="234"/>
      <c r="GS2148" s="234"/>
      <c r="GT2148" s="234"/>
      <c r="GU2148" s="234"/>
      <c r="GV2148" s="234"/>
      <c r="GW2148" s="234"/>
      <c r="GX2148" s="234"/>
      <c r="GY2148" s="234"/>
      <c r="GZ2148" s="234"/>
      <c r="HA2148" s="234"/>
      <c r="HB2148" s="234"/>
      <c r="HC2148" s="234"/>
      <c r="HD2148" s="234"/>
      <c r="HE2148" s="234"/>
      <c r="HF2148" s="234"/>
      <c r="HG2148" s="234"/>
      <c r="HH2148" s="234"/>
      <c r="HI2148" s="234"/>
      <c r="HJ2148" s="234"/>
      <c r="HK2148" s="234"/>
      <c r="HL2148" s="234"/>
      <c r="HM2148" s="234"/>
      <c r="HN2148" s="234"/>
      <c r="HO2148" s="234"/>
      <c r="HP2148" s="234"/>
      <c r="HQ2148" s="234"/>
      <c r="HR2148" s="234"/>
      <c r="HS2148" s="234"/>
      <c r="HT2148" s="234"/>
      <c r="HU2148" s="234"/>
      <c r="HV2148" s="234"/>
      <c r="HW2148" s="234"/>
      <c r="HX2148" s="234"/>
      <c r="HY2148" s="234"/>
      <c r="HZ2148" s="234"/>
      <c r="IA2148" s="234"/>
      <c r="IB2148" s="234"/>
      <c r="IC2148" s="234"/>
      <c r="ID2148" s="234"/>
      <c r="IE2148" s="234"/>
      <c r="IF2148" s="234"/>
      <c r="IG2148" s="234"/>
      <c r="IH2148" s="234"/>
      <c r="II2148" s="234"/>
      <c r="IJ2148" s="234"/>
      <c r="IK2148" s="234"/>
      <c r="IL2148" s="234"/>
      <c r="IM2148" s="234"/>
      <c r="IN2148" s="234"/>
      <c r="IO2148" s="234"/>
      <c r="IP2148" s="234"/>
      <c r="IQ2148" s="234"/>
      <c r="IR2148" s="234"/>
      <c r="IS2148" s="234"/>
      <c r="IT2148" s="234"/>
    </row>
    <row r="2149" spans="1:254" s="161" customFormat="1">
      <c r="A2149" s="280"/>
      <c r="B2149" s="781"/>
      <c r="C2149" s="775"/>
      <c r="D2149" s="792"/>
      <c r="E2149" s="798" t="s">
        <v>1565</v>
      </c>
      <c r="F2149" s="796" t="s">
        <v>1552</v>
      </c>
      <c r="G2149" s="798" t="s">
        <v>179</v>
      </c>
      <c r="H2149" s="796" t="s">
        <v>179</v>
      </c>
      <c r="I2149" s="798" t="s">
        <v>159</v>
      </c>
      <c r="J2149" s="796" t="s">
        <v>155</v>
      </c>
      <c r="K2149" s="798" t="s">
        <v>156</v>
      </c>
      <c r="L2149" s="796" t="s">
        <v>1539</v>
      </c>
      <c r="M2149" s="798" t="s">
        <v>1544</v>
      </c>
      <c r="N2149" s="794">
        <v>0</v>
      </c>
      <c r="O2149" s="794">
        <v>0</v>
      </c>
      <c r="P2149" s="794"/>
      <c r="Q2149" s="795">
        <v>0</v>
      </c>
      <c r="R2149" s="796"/>
      <c r="S2149" s="797"/>
    </row>
    <row r="2150" spans="1:254" s="161" customFormat="1">
      <c r="A2150" s="280"/>
      <c r="B2150" s="781"/>
      <c r="C2150" s="775"/>
      <c r="D2150" s="792"/>
      <c r="E2150" s="793"/>
      <c r="F2150" s="796" t="s">
        <v>1556</v>
      </c>
      <c r="G2150" s="798" t="s">
        <v>179</v>
      </c>
      <c r="H2150" s="796" t="s">
        <v>179</v>
      </c>
      <c r="I2150" s="798" t="s">
        <v>159</v>
      </c>
      <c r="J2150" s="796" t="s">
        <v>155</v>
      </c>
      <c r="K2150" s="798" t="s">
        <v>156</v>
      </c>
      <c r="L2150" s="796" t="s">
        <v>1539</v>
      </c>
      <c r="M2150" s="798" t="s">
        <v>1544</v>
      </c>
      <c r="N2150" s="794">
        <v>0</v>
      </c>
      <c r="O2150" s="794">
        <v>0</v>
      </c>
      <c r="P2150" s="794"/>
      <c r="Q2150" s="795">
        <v>0</v>
      </c>
      <c r="R2150" s="796"/>
      <c r="S2150" s="797"/>
    </row>
    <row r="2151" spans="1:254" s="161" customFormat="1">
      <c r="A2151" s="280"/>
      <c r="B2151" s="781"/>
      <c r="C2151" s="775"/>
      <c r="D2151" s="792"/>
      <c r="E2151" s="799" t="s">
        <v>1566</v>
      </c>
      <c r="F2151" s="800"/>
      <c r="G2151" s="800"/>
      <c r="H2151" s="800"/>
      <c r="I2151" s="800"/>
      <c r="J2151" s="800"/>
      <c r="K2151" s="800"/>
      <c r="L2151" s="800"/>
      <c r="M2151" s="800"/>
      <c r="N2151" s="801">
        <v>0</v>
      </c>
      <c r="O2151" s="801">
        <v>0</v>
      </c>
      <c r="P2151" s="801">
        <v>0</v>
      </c>
      <c r="Q2151" s="802">
        <v>0</v>
      </c>
      <c r="R2151" s="800"/>
      <c r="S2151" s="803"/>
    </row>
    <row r="2152" spans="1:254" s="161" customFormat="1">
      <c r="A2152" s="280"/>
      <c r="B2152" s="781"/>
      <c r="C2152" s="775"/>
      <c r="D2152" s="792"/>
      <c r="E2152" s="798" t="s">
        <v>1567</v>
      </c>
      <c r="F2152" s="796" t="s">
        <v>446</v>
      </c>
      <c r="G2152" s="798" t="s">
        <v>179</v>
      </c>
      <c r="H2152" s="796" t="s">
        <v>179</v>
      </c>
      <c r="I2152" s="798" t="s">
        <v>159</v>
      </c>
      <c r="J2152" s="796" t="s">
        <v>155</v>
      </c>
      <c r="K2152" s="798" t="s">
        <v>156</v>
      </c>
      <c r="L2152" s="796" t="s">
        <v>1562</v>
      </c>
      <c r="M2152" s="798" t="s">
        <v>1562</v>
      </c>
      <c r="N2152" s="794">
        <v>0.26</v>
      </c>
      <c r="O2152" s="794">
        <v>0.19999999999999998</v>
      </c>
      <c r="P2152" s="794"/>
      <c r="Q2152" s="795">
        <v>671.8370000000001</v>
      </c>
      <c r="R2152" s="796"/>
      <c r="S2152" s="797"/>
    </row>
    <row r="2153" spans="1:254" s="161" customFormat="1">
      <c r="A2153" s="280"/>
      <c r="B2153" s="781"/>
      <c r="C2153" s="775"/>
      <c r="D2153" s="792"/>
      <c r="E2153" s="793"/>
      <c r="F2153" s="796" t="s">
        <v>1568</v>
      </c>
      <c r="G2153" s="798" t="s">
        <v>179</v>
      </c>
      <c r="H2153" s="796" t="s">
        <v>179</v>
      </c>
      <c r="I2153" s="798" t="s">
        <v>159</v>
      </c>
      <c r="J2153" s="796" t="s">
        <v>155</v>
      </c>
      <c r="K2153" s="798" t="s">
        <v>156</v>
      </c>
      <c r="L2153" s="796" t="s">
        <v>1562</v>
      </c>
      <c r="M2153" s="798" t="s">
        <v>1562</v>
      </c>
      <c r="N2153" s="794">
        <v>0.24599999999999997</v>
      </c>
      <c r="O2153" s="794">
        <v>0.19999999999999998</v>
      </c>
      <c r="P2153" s="794"/>
      <c r="Q2153" s="795">
        <v>1124.9599999999998</v>
      </c>
      <c r="R2153" s="796"/>
      <c r="S2153" s="797"/>
    </row>
    <row r="2154" spans="1:254" s="161" customFormat="1">
      <c r="A2154" s="280"/>
      <c r="B2154" s="781"/>
      <c r="C2154" s="775"/>
      <c r="D2154" s="792"/>
      <c r="E2154" s="799" t="s">
        <v>1569</v>
      </c>
      <c r="F2154" s="800"/>
      <c r="G2154" s="800"/>
      <c r="H2154" s="800"/>
      <c r="I2154" s="800"/>
      <c r="J2154" s="800"/>
      <c r="K2154" s="800"/>
      <c r="L2154" s="800"/>
      <c r="M2154" s="800"/>
      <c r="N2154" s="801">
        <v>0.50600000000000023</v>
      </c>
      <c r="O2154" s="801">
        <v>0.39999999999999997</v>
      </c>
      <c r="P2154" s="801">
        <v>9.7000000000000003E-2</v>
      </c>
      <c r="Q2154" s="802">
        <v>1796.797</v>
      </c>
      <c r="R2154" s="800"/>
      <c r="S2154" s="803"/>
    </row>
    <row r="2155" spans="1:254" s="161" customFormat="1">
      <c r="A2155" s="280"/>
      <c r="B2155" s="781"/>
      <c r="C2155" s="785"/>
      <c r="D2155" s="796" t="s">
        <v>189</v>
      </c>
      <c r="E2155" s="792"/>
      <c r="F2155" s="792"/>
      <c r="G2155" s="792"/>
      <c r="H2155" s="792"/>
      <c r="I2155" s="792"/>
      <c r="J2155" s="792"/>
      <c r="K2155" s="792"/>
      <c r="L2155" s="792"/>
      <c r="M2155" s="792"/>
      <c r="N2155" s="794">
        <v>2.4660000000000002</v>
      </c>
      <c r="O2155" s="794">
        <v>2.1299999999999986</v>
      </c>
      <c r="P2155" s="794"/>
      <c r="Q2155" s="795">
        <v>13739.886</v>
      </c>
      <c r="R2155" s="792"/>
      <c r="S2155" s="797"/>
    </row>
    <row r="2156" spans="1:254" s="161" customFormat="1">
      <c r="A2156" s="280"/>
      <c r="B2156" s="781"/>
      <c r="C2156" s="786" t="s">
        <v>1570</v>
      </c>
      <c r="D2156" s="800"/>
      <c r="E2156" s="800"/>
      <c r="F2156" s="800"/>
      <c r="G2156" s="800"/>
      <c r="H2156" s="800"/>
      <c r="I2156" s="800"/>
      <c r="J2156" s="800"/>
      <c r="K2156" s="800"/>
      <c r="L2156" s="800"/>
      <c r="M2156" s="800"/>
      <c r="N2156" s="801">
        <v>41.166000000000089</v>
      </c>
      <c r="O2156" s="801">
        <v>34.969000000000115</v>
      </c>
      <c r="P2156" s="801"/>
      <c r="Q2156" s="802">
        <v>252374.66099999993</v>
      </c>
      <c r="R2156" s="800"/>
      <c r="S2156" s="803"/>
    </row>
    <row r="2157" spans="1:254" s="161" customFormat="1">
      <c r="A2157" s="280"/>
      <c r="B2157" s="781"/>
      <c r="C2157" s="776" t="s">
        <v>2030</v>
      </c>
      <c r="D2157" s="796" t="s">
        <v>150</v>
      </c>
      <c r="E2157" s="798" t="s">
        <v>1823</v>
      </c>
      <c r="F2157" s="796" t="s">
        <v>2031</v>
      </c>
      <c r="G2157" s="798" t="s">
        <v>222</v>
      </c>
      <c r="H2157" s="796" t="s">
        <v>222</v>
      </c>
      <c r="I2157" s="798" t="s">
        <v>159</v>
      </c>
      <c r="J2157" s="796" t="s">
        <v>223</v>
      </c>
      <c r="K2157" s="798" t="s">
        <v>160</v>
      </c>
      <c r="L2157" s="796" t="s">
        <v>1519</v>
      </c>
      <c r="M2157" s="798" t="s">
        <v>1571</v>
      </c>
      <c r="N2157" s="794">
        <v>51.389999999999993</v>
      </c>
      <c r="O2157" s="794">
        <v>51.28</v>
      </c>
      <c r="P2157" s="794"/>
      <c r="Q2157" s="795">
        <v>133354.20000000001</v>
      </c>
      <c r="R2157" s="796"/>
      <c r="S2157" s="797"/>
    </row>
    <row r="2158" spans="1:254" s="161" customFormat="1">
      <c r="A2158" s="280"/>
      <c r="B2158" s="781"/>
      <c r="C2158" s="775"/>
      <c r="D2158" s="792"/>
      <c r="E2158" s="793"/>
      <c r="F2158" s="792"/>
      <c r="G2158" s="793"/>
      <c r="H2158" s="792"/>
      <c r="I2158" s="793"/>
      <c r="J2158" s="792"/>
      <c r="K2158" s="793"/>
      <c r="L2158" s="792"/>
      <c r="M2158" s="793"/>
      <c r="N2158" s="794"/>
      <c r="O2158" s="794"/>
      <c r="P2158" s="794"/>
      <c r="Q2158" s="795"/>
      <c r="R2158" s="796" t="s">
        <v>641</v>
      </c>
      <c r="S2158" s="797">
        <v>36110454.220000006</v>
      </c>
    </row>
    <row r="2159" spans="1:254" s="161" customFormat="1">
      <c r="A2159" s="280"/>
      <c r="B2159" s="781"/>
      <c r="C2159" s="775"/>
      <c r="D2159" s="792"/>
      <c r="E2159" s="799" t="s">
        <v>1824</v>
      </c>
      <c r="F2159" s="800"/>
      <c r="G2159" s="800"/>
      <c r="H2159" s="800"/>
      <c r="I2159" s="800"/>
      <c r="J2159" s="800"/>
      <c r="K2159" s="800"/>
      <c r="L2159" s="800"/>
      <c r="M2159" s="800"/>
      <c r="N2159" s="801">
        <v>51.389999999999993</v>
      </c>
      <c r="O2159" s="801">
        <v>51.28</v>
      </c>
      <c r="P2159" s="801">
        <v>51.97</v>
      </c>
      <c r="Q2159" s="802">
        <v>133354.20000000001</v>
      </c>
      <c r="R2159" s="800"/>
      <c r="S2159" s="803"/>
    </row>
    <row r="2160" spans="1:254" s="161" customFormat="1">
      <c r="A2160" s="280"/>
      <c r="B2160" s="781"/>
      <c r="C2160" s="775"/>
      <c r="D2160" s="792"/>
      <c r="E2160" s="798" t="s">
        <v>1572</v>
      </c>
      <c r="F2160" s="796" t="s">
        <v>1573</v>
      </c>
      <c r="G2160" s="798" t="s">
        <v>222</v>
      </c>
      <c r="H2160" s="796" t="s">
        <v>222</v>
      </c>
      <c r="I2160" s="798" t="s">
        <v>159</v>
      </c>
      <c r="J2160" s="796" t="s">
        <v>223</v>
      </c>
      <c r="K2160" s="798" t="s">
        <v>156</v>
      </c>
      <c r="L2160" s="796" t="s">
        <v>1519</v>
      </c>
      <c r="M2160" s="798" t="s">
        <v>1571</v>
      </c>
      <c r="N2160" s="794">
        <v>101.29999999999997</v>
      </c>
      <c r="O2160" s="794">
        <v>105.94700000000002</v>
      </c>
      <c r="P2160" s="794"/>
      <c r="Q2160" s="795">
        <v>348628.80000000005</v>
      </c>
      <c r="R2160" s="796"/>
      <c r="S2160" s="797"/>
    </row>
    <row r="2161" spans="1:19" s="161" customFormat="1">
      <c r="A2161" s="280"/>
      <c r="B2161" s="781"/>
      <c r="C2161" s="775"/>
      <c r="D2161" s="792"/>
      <c r="E2161" s="793"/>
      <c r="F2161" s="792"/>
      <c r="G2161" s="793"/>
      <c r="H2161" s="792"/>
      <c r="I2161" s="793"/>
      <c r="J2161" s="792"/>
      <c r="K2161" s="793"/>
      <c r="L2161" s="792"/>
      <c r="M2161" s="793"/>
      <c r="N2161" s="794"/>
      <c r="O2161" s="794"/>
      <c r="P2161" s="794"/>
      <c r="Q2161" s="795"/>
      <c r="R2161" s="796" t="s">
        <v>641</v>
      </c>
      <c r="S2161" s="797">
        <v>110983581.92999999</v>
      </c>
    </row>
    <row r="2162" spans="1:19" s="161" customFormat="1">
      <c r="A2162" s="280"/>
      <c r="B2162" s="781"/>
      <c r="C2162" s="775"/>
      <c r="D2162" s="792"/>
      <c r="E2162" s="799" t="s">
        <v>1574</v>
      </c>
      <c r="F2162" s="800"/>
      <c r="G2162" s="800"/>
      <c r="H2162" s="800"/>
      <c r="I2162" s="800"/>
      <c r="J2162" s="800"/>
      <c r="K2162" s="800"/>
      <c r="L2162" s="800"/>
      <c r="M2162" s="800"/>
      <c r="N2162" s="801">
        <v>101.29999999999997</v>
      </c>
      <c r="O2162" s="801">
        <v>105.94700000000002</v>
      </c>
      <c r="P2162" s="801">
        <v>105.24</v>
      </c>
      <c r="Q2162" s="802">
        <v>348628.80000000005</v>
      </c>
      <c r="R2162" s="800"/>
      <c r="S2162" s="803"/>
    </row>
    <row r="2163" spans="1:19" s="161" customFormat="1">
      <c r="A2163" s="280"/>
      <c r="B2163" s="781"/>
      <c r="C2163" s="775"/>
      <c r="D2163" s="792"/>
      <c r="E2163" s="798" t="s">
        <v>2213</v>
      </c>
      <c r="F2163" s="796" t="s">
        <v>1575</v>
      </c>
      <c r="G2163" s="798" t="s">
        <v>222</v>
      </c>
      <c r="H2163" s="796" t="s">
        <v>222</v>
      </c>
      <c r="I2163" s="798" t="s">
        <v>159</v>
      </c>
      <c r="J2163" s="796" t="s">
        <v>223</v>
      </c>
      <c r="K2163" s="798" t="s">
        <v>156</v>
      </c>
      <c r="L2163" s="796" t="s">
        <v>1519</v>
      </c>
      <c r="M2163" s="798" t="s">
        <v>1571</v>
      </c>
      <c r="N2163" s="794">
        <v>177.65000000000006</v>
      </c>
      <c r="O2163" s="794">
        <v>187.46200000000002</v>
      </c>
      <c r="P2163" s="794"/>
      <c r="Q2163" s="795">
        <v>126219.14</v>
      </c>
      <c r="R2163" s="796"/>
      <c r="S2163" s="797"/>
    </row>
    <row r="2164" spans="1:19" s="161" customFormat="1">
      <c r="A2164" s="280"/>
      <c r="B2164" s="781"/>
      <c r="C2164" s="775"/>
      <c r="D2164" s="792"/>
      <c r="E2164" s="793"/>
      <c r="F2164" s="792"/>
      <c r="G2164" s="793"/>
      <c r="H2164" s="792"/>
      <c r="I2164" s="793"/>
      <c r="J2164" s="792"/>
      <c r="K2164" s="793"/>
      <c r="L2164" s="792"/>
      <c r="M2164" s="793"/>
      <c r="N2164" s="794"/>
      <c r="O2164" s="794"/>
      <c r="P2164" s="794"/>
      <c r="Q2164" s="795"/>
      <c r="R2164" s="796" t="s">
        <v>641</v>
      </c>
      <c r="S2164" s="797">
        <v>39996172.310000002</v>
      </c>
    </row>
    <row r="2165" spans="1:19" s="161" customFormat="1">
      <c r="A2165" s="280"/>
      <c r="B2165" s="781"/>
      <c r="C2165" s="775"/>
      <c r="D2165" s="792"/>
      <c r="E2165" s="793"/>
      <c r="F2165" s="792"/>
      <c r="G2165" s="793"/>
      <c r="H2165" s="792"/>
      <c r="I2165" s="793"/>
      <c r="J2165" s="792"/>
      <c r="K2165" s="793"/>
      <c r="L2165" s="792"/>
      <c r="M2165" s="793"/>
      <c r="N2165" s="794"/>
      <c r="O2165" s="794"/>
      <c r="P2165" s="794"/>
      <c r="Q2165" s="795"/>
      <c r="R2165" s="796" t="s">
        <v>161</v>
      </c>
      <c r="S2165" s="797">
        <v>157600</v>
      </c>
    </row>
    <row r="2166" spans="1:19" s="161" customFormat="1">
      <c r="A2166" s="280"/>
      <c r="B2166" s="781"/>
      <c r="C2166" s="775"/>
      <c r="D2166" s="792"/>
      <c r="E2166" s="799" t="s">
        <v>2214</v>
      </c>
      <c r="F2166" s="800"/>
      <c r="G2166" s="800"/>
      <c r="H2166" s="800"/>
      <c r="I2166" s="800"/>
      <c r="J2166" s="800"/>
      <c r="K2166" s="800"/>
      <c r="L2166" s="800"/>
      <c r="M2166" s="800"/>
      <c r="N2166" s="801">
        <v>177.65000000000006</v>
      </c>
      <c r="O2166" s="801">
        <v>187.46200000000002</v>
      </c>
      <c r="P2166" s="801">
        <v>194.41</v>
      </c>
      <c r="Q2166" s="802">
        <v>126219.14</v>
      </c>
      <c r="R2166" s="800"/>
      <c r="S2166" s="803"/>
    </row>
    <row r="2167" spans="1:19" s="161" customFormat="1">
      <c r="A2167" s="280"/>
      <c r="B2167" s="781"/>
      <c r="C2167" s="785"/>
      <c r="D2167" s="796" t="s">
        <v>176</v>
      </c>
      <c r="E2167" s="792"/>
      <c r="F2167" s="792"/>
      <c r="G2167" s="792"/>
      <c r="H2167" s="792"/>
      <c r="I2167" s="792"/>
      <c r="J2167" s="792"/>
      <c r="K2167" s="792"/>
      <c r="L2167" s="792"/>
      <c r="M2167" s="792"/>
      <c r="N2167" s="794">
        <v>330.34000000000003</v>
      </c>
      <c r="O2167" s="794">
        <v>344.68899999999996</v>
      </c>
      <c r="P2167" s="794"/>
      <c r="Q2167" s="795">
        <v>608202.1399999999</v>
      </c>
      <c r="R2167" s="792"/>
      <c r="S2167" s="797"/>
    </row>
    <row r="2168" spans="1:19" s="161" customFormat="1">
      <c r="A2168" s="280"/>
      <c r="B2168" s="781"/>
      <c r="C2168" s="786" t="s">
        <v>2032</v>
      </c>
      <c r="D2168" s="800"/>
      <c r="E2168" s="800"/>
      <c r="F2168" s="800"/>
      <c r="G2168" s="800"/>
      <c r="H2168" s="800"/>
      <c r="I2168" s="800"/>
      <c r="J2168" s="800"/>
      <c r="K2168" s="800"/>
      <c r="L2168" s="800"/>
      <c r="M2168" s="800"/>
      <c r="N2168" s="801">
        <v>330.34000000000003</v>
      </c>
      <c r="O2168" s="801">
        <v>344.68899999999996</v>
      </c>
      <c r="P2168" s="801"/>
      <c r="Q2168" s="802">
        <v>608202.1399999999</v>
      </c>
      <c r="R2168" s="800"/>
      <c r="S2168" s="803"/>
    </row>
    <row r="2169" spans="1:19" s="161" customFormat="1">
      <c r="A2169" s="280"/>
      <c r="B2169" s="781"/>
      <c r="C2169" s="776" t="s">
        <v>885</v>
      </c>
      <c r="D2169" s="796" t="s">
        <v>719</v>
      </c>
      <c r="E2169" s="798" t="s">
        <v>1576</v>
      </c>
      <c r="F2169" s="796" t="s">
        <v>204</v>
      </c>
      <c r="G2169" s="798" t="s">
        <v>722</v>
      </c>
      <c r="H2169" s="796" t="s">
        <v>722</v>
      </c>
      <c r="I2169" s="798" t="s">
        <v>159</v>
      </c>
      <c r="J2169" s="796" t="s">
        <v>223</v>
      </c>
      <c r="K2169" s="798" t="s">
        <v>156</v>
      </c>
      <c r="L2169" s="796" t="s">
        <v>1519</v>
      </c>
      <c r="M2169" s="798" t="s">
        <v>1571</v>
      </c>
      <c r="N2169" s="794">
        <v>30</v>
      </c>
      <c r="O2169" s="794">
        <v>30</v>
      </c>
      <c r="P2169" s="794"/>
      <c r="Q2169" s="795">
        <v>125307.75721666668</v>
      </c>
      <c r="R2169" s="796"/>
      <c r="S2169" s="797"/>
    </row>
    <row r="2170" spans="1:19" s="161" customFormat="1">
      <c r="A2170" s="280"/>
      <c r="B2170" s="781"/>
      <c r="C2170" s="775"/>
      <c r="D2170" s="792"/>
      <c r="E2170" s="799" t="s">
        <v>1577</v>
      </c>
      <c r="F2170" s="800"/>
      <c r="G2170" s="800"/>
      <c r="H2170" s="800"/>
      <c r="I2170" s="800"/>
      <c r="J2170" s="800"/>
      <c r="K2170" s="800"/>
      <c r="L2170" s="800"/>
      <c r="M2170" s="800"/>
      <c r="N2170" s="801">
        <v>30</v>
      </c>
      <c r="O2170" s="801">
        <v>30</v>
      </c>
      <c r="P2170" s="801">
        <v>30.6</v>
      </c>
      <c r="Q2170" s="802">
        <v>125307.75721666668</v>
      </c>
      <c r="R2170" s="800"/>
      <c r="S2170" s="803"/>
    </row>
    <row r="2171" spans="1:19" s="161" customFormat="1">
      <c r="A2171" s="280"/>
      <c r="B2171" s="781"/>
      <c r="C2171" s="785"/>
      <c r="D2171" s="796" t="s">
        <v>725</v>
      </c>
      <c r="E2171" s="792"/>
      <c r="F2171" s="792"/>
      <c r="G2171" s="792"/>
      <c r="H2171" s="792"/>
      <c r="I2171" s="792"/>
      <c r="J2171" s="792"/>
      <c r="K2171" s="792"/>
      <c r="L2171" s="792"/>
      <c r="M2171" s="792"/>
      <c r="N2171" s="794">
        <v>30</v>
      </c>
      <c r="O2171" s="794">
        <v>30</v>
      </c>
      <c r="P2171" s="794"/>
      <c r="Q2171" s="795">
        <v>125307.75721666668</v>
      </c>
      <c r="R2171" s="792"/>
      <c r="S2171" s="797"/>
    </row>
    <row r="2172" spans="1:19" s="161" customFormat="1">
      <c r="A2172" s="280"/>
      <c r="B2172" s="781"/>
      <c r="C2172" s="786" t="s">
        <v>889</v>
      </c>
      <c r="D2172" s="800"/>
      <c r="E2172" s="800"/>
      <c r="F2172" s="800"/>
      <c r="G2172" s="800"/>
      <c r="H2172" s="800"/>
      <c r="I2172" s="800"/>
      <c r="J2172" s="800"/>
      <c r="K2172" s="800"/>
      <c r="L2172" s="800"/>
      <c r="M2172" s="800"/>
      <c r="N2172" s="801">
        <v>30</v>
      </c>
      <c r="O2172" s="801">
        <v>30</v>
      </c>
      <c r="P2172" s="801"/>
      <c r="Q2172" s="802">
        <v>125307.75721666668</v>
      </c>
      <c r="R2172" s="800"/>
      <c r="S2172" s="803"/>
    </row>
    <row r="2173" spans="1:19" s="161" customFormat="1">
      <c r="A2173" s="280"/>
      <c r="B2173" s="781"/>
      <c r="C2173" s="776" t="s">
        <v>1578</v>
      </c>
      <c r="D2173" s="796" t="s">
        <v>150</v>
      </c>
      <c r="E2173" s="798" t="s">
        <v>1579</v>
      </c>
      <c r="F2173" s="796"/>
      <c r="G2173" s="798" t="s">
        <v>153</v>
      </c>
      <c r="H2173" s="796" t="s">
        <v>153</v>
      </c>
      <c r="I2173" s="798" t="s">
        <v>154</v>
      </c>
      <c r="J2173" s="796" t="s">
        <v>155</v>
      </c>
      <c r="K2173" s="798" t="s">
        <v>156</v>
      </c>
      <c r="L2173" s="796" t="s">
        <v>17</v>
      </c>
      <c r="M2173" s="798" t="s">
        <v>17</v>
      </c>
      <c r="N2173" s="794">
        <v>9.0900000000000016</v>
      </c>
      <c r="O2173" s="794">
        <v>7.1000000000000005</v>
      </c>
      <c r="P2173" s="794"/>
      <c r="Q2173" s="795">
        <v>127.08785294753088</v>
      </c>
      <c r="R2173" s="796"/>
      <c r="S2173" s="797"/>
    </row>
    <row r="2174" spans="1:19" s="161" customFormat="1">
      <c r="A2174" s="280"/>
      <c r="B2174" s="781"/>
      <c r="C2174" s="775"/>
      <c r="D2174" s="792"/>
      <c r="E2174" s="793"/>
      <c r="F2174" s="792"/>
      <c r="G2174" s="793"/>
      <c r="H2174" s="792"/>
      <c r="I2174" s="793"/>
      <c r="J2174" s="792"/>
      <c r="K2174" s="793"/>
      <c r="L2174" s="792"/>
      <c r="M2174" s="793"/>
      <c r="N2174" s="794"/>
      <c r="O2174" s="794"/>
      <c r="P2174" s="794"/>
      <c r="Q2174" s="795"/>
      <c r="R2174" s="796" t="s">
        <v>161</v>
      </c>
      <c r="S2174" s="797">
        <v>10332</v>
      </c>
    </row>
    <row r="2175" spans="1:19" s="161" customFormat="1">
      <c r="A2175" s="280"/>
      <c r="B2175" s="781"/>
      <c r="C2175" s="775"/>
      <c r="D2175" s="792"/>
      <c r="E2175" s="799" t="s">
        <v>1580</v>
      </c>
      <c r="F2175" s="800"/>
      <c r="G2175" s="800"/>
      <c r="H2175" s="800"/>
      <c r="I2175" s="800"/>
      <c r="J2175" s="800"/>
      <c r="K2175" s="800"/>
      <c r="L2175" s="800"/>
      <c r="M2175" s="800"/>
      <c r="N2175" s="801">
        <v>9.0900000000000016</v>
      </c>
      <c r="O2175" s="801">
        <v>7.1000000000000005</v>
      </c>
      <c r="P2175" s="801">
        <v>0</v>
      </c>
      <c r="Q2175" s="802">
        <v>127.08785294753088</v>
      </c>
      <c r="R2175" s="800"/>
      <c r="S2175" s="803"/>
    </row>
    <row r="2176" spans="1:19" s="161" customFormat="1">
      <c r="A2176" s="280"/>
      <c r="B2176" s="781"/>
      <c r="C2176" s="785"/>
      <c r="D2176" s="796" t="s">
        <v>176</v>
      </c>
      <c r="E2176" s="792"/>
      <c r="F2176" s="792"/>
      <c r="G2176" s="792"/>
      <c r="H2176" s="792"/>
      <c r="I2176" s="792"/>
      <c r="J2176" s="792"/>
      <c r="K2176" s="792"/>
      <c r="L2176" s="792"/>
      <c r="M2176" s="792"/>
      <c r="N2176" s="794">
        <v>9.0900000000000016</v>
      </c>
      <c r="O2176" s="794">
        <v>7.1000000000000005</v>
      </c>
      <c r="P2176" s="794"/>
      <c r="Q2176" s="795">
        <v>127.08785294753088</v>
      </c>
      <c r="R2176" s="792"/>
      <c r="S2176" s="797"/>
    </row>
    <row r="2177" spans="1:254" s="161" customFormat="1" ht="14.25">
      <c r="A2177" s="281"/>
      <c r="B2177" s="781"/>
      <c r="C2177" s="786" t="s">
        <v>1581</v>
      </c>
      <c r="D2177" s="800"/>
      <c r="E2177" s="800"/>
      <c r="F2177" s="800"/>
      <c r="G2177" s="800"/>
      <c r="H2177" s="800"/>
      <c r="I2177" s="800"/>
      <c r="J2177" s="800"/>
      <c r="K2177" s="800"/>
      <c r="L2177" s="800"/>
      <c r="M2177" s="800"/>
      <c r="N2177" s="801">
        <v>9.0900000000000016</v>
      </c>
      <c r="O2177" s="801">
        <v>7.1000000000000005</v>
      </c>
      <c r="P2177" s="801"/>
      <c r="Q2177" s="802">
        <v>127.08785294753088</v>
      </c>
      <c r="R2177" s="800"/>
      <c r="S2177" s="803"/>
      <c r="T2177" s="234"/>
      <c r="U2177" s="234"/>
      <c r="V2177" s="234"/>
      <c r="W2177" s="234"/>
      <c r="X2177" s="234"/>
      <c r="Y2177" s="234"/>
      <c r="Z2177" s="234"/>
      <c r="AA2177" s="234"/>
      <c r="AB2177" s="234"/>
      <c r="AC2177" s="234"/>
      <c r="AD2177" s="234"/>
      <c r="AE2177" s="234"/>
      <c r="AF2177" s="234"/>
      <c r="AG2177" s="234"/>
      <c r="AH2177" s="234"/>
      <c r="AI2177" s="234"/>
      <c r="AJ2177" s="234"/>
      <c r="AK2177" s="234"/>
      <c r="AL2177" s="234"/>
      <c r="AM2177" s="234"/>
      <c r="AN2177" s="234"/>
      <c r="AO2177" s="234"/>
      <c r="AP2177" s="234"/>
      <c r="AQ2177" s="234"/>
      <c r="AR2177" s="234"/>
      <c r="AS2177" s="234"/>
      <c r="AT2177" s="234"/>
      <c r="AU2177" s="234"/>
      <c r="AV2177" s="234"/>
      <c r="AW2177" s="234"/>
      <c r="AX2177" s="234"/>
      <c r="AY2177" s="234"/>
      <c r="AZ2177" s="234"/>
      <c r="BA2177" s="234"/>
      <c r="BB2177" s="234"/>
      <c r="BC2177" s="234"/>
      <c r="BD2177" s="234"/>
      <c r="BE2177" s="234"/>
      <c r="BF2177" s="234"/>
      <c r="BG2177" s="234"/>
      <c r="BH2177" s="234"/>
      <c r="BI2177" s="234"/>
      <c r="BJ2177" s="234"/>
      <c r="BK2177" s="234"/>
      <c r="BL2177" s="234"/>
      <c r="BM2177" s="234"/>
      <c r="BN2177" s="234"/>
      <c r="BO2177" s="234"/>
      <c r="BP2177" s="234"/>
      <c r="BQ2177" s="234"/>
      <c r="BR2177" s="234"/>
      <c r="BS2177" s="234"/>
      <c r="BT2177" s="234"/>
      <c r="BU2177" s="234"/>
      <c r="BV2177" s="234"/>
      <c r="BW2177" s="234"/>
      <c r="BX2177" s="234"/>
      <c r="BY2177" s="234"/>
      <c r="BZ2177" s="234"/>
      <c r="CA2177" s="234"/>
      <c r="CB2177" s="234"/>
      <c r="CC2177" s="234"/>
      <c r="CD2177" s="234"/>
      <c r="CE2177" s="234"/>
      <c r="CF2177" s="234"/>
      <c r="CG2177" s="234"/>
      <c r="CH2177" s="234"/>
      <c r="CI2177" s="234"/>
      <c r="CJ2177" s="234"/>
      <c r="CK2177" s="234"/>
      <c r="CL2177" s="234"/>
      <c r="CM2177" s="234"/>
      <c r="CN2177" s="234"/>
      <c r="CO2177" s="234"/>
      <c r="CP2177" s="234"/>
      <c r="CQ2177" s="234"/>
      <c r="CR2177" s="234"/>
      <c r="CS2177" s="234"/>
      <c r="CT2177" s="234"/>
      <c r="CU2177" s="234"/>
      <c r="CV2177" s="234"/>
      <c r="CW2177" s="234"/>
      <c r="CX2177" s="234"/>
      <c r="CY2177" s="234"/>
      <c r="CZ2177" s="234"/>
      <c r="DA2177" s="234"/>
      <c r="DB2177" s="234"/>
      <c r="DC2177" s="234"/>
      <c r="DD2177" s="234"/>
      <c r="DE2177" s="234"/>
      <c r="DF2177" s="234"/>
      <c r="DG2177" s="234"/>
      <c r="DH2177" s="234"/>
      <c r="DI2177" s="234"/>
      <c r="DJ2177" s="234"/>
      <c r="DK2177" s="234"/>
      <c r="DL2177" s="234"/>
      <c r="DM2177" s="234"/>
      <c r="DN2177" s="234"/>
      <c r="DO2177" s="234"/>
      <c r="DP2177" s="234"/>
      <c r="DQ2177" s="234"/>
      <c r="DR2177" s="234"/>
      <c r="DS2177" s="234"/>
      <c r="DT2177" s="234"/>
      <c r="DU2177" s="234"/>
      <c r="DV2177" s="234"/>
      <c r="DW2177" s="234"/>
      <c r="DX2177" s="234"/>
      <c r="DY2177" s="234"/>
      <c r="DZ2177" s="234"/>
      <c r="EA2177" s="234"/>
      <c r="EB2177" s="234"/>
      <c r="EC2177" s="234"/>
      <c r="ED2177" s="234"/>
      <c r="EE2177" s="234"/>
      <c r="EF2177" s="234"/>
      <c r="EG2177" s="234"/>
      <c r="EH2177" s="234"/>
      <c r="EI2177" s="234"/>
      <c r="EJ2177" s="234"/>
      <c r="EK2177" s="234"/>
      <c r="EL2177" s="234"/>
      <c r="EM2177" s="234"/>
      <c r="EN2177" s="234"/>
      <c r="EO2177" s="234"/>
      <c r="EP2177" s="234"/>
      <c r="EQ2177" s="234"/>
      <c r="ER2177" s="234"/>
      <c r="ES2177" s="234"/>
      <c r="ET2177" s="234"/>
      <c r="EU2177" s="234"/>
      <c r="EV2177" s="234"/>
      <c r="EW2177" s="234"/>
      <c r="EX2177" s="234"/>
      <c r="EY2177" s="234"/>
      <c r="EZ2177" s="234"/>
      <c r="FA2177" s="234"/>
      <c r="FB2177" s="234"/>
      <c r="FC2177" s="234"/>
      <c r="FD2177" s="234"/>
      <c r="FE2177" s="234"/>
      <c r="FF2177" s="234"/>
      <c r="FG2177" s="234"/>
      <c r="FH2177" s="234"/>
      <c r="FI2177" s="234"/>
      <c r="FJ2177" s="234"/>
      <c r="FK2177" s="234"/>
      <c r="FL2177" s="234"/>
      <c r="FM2177" s="234"/>
      <c r="FN2177" s="234"/>
      <c r="FO2177" s="234"/>
      <c r="FP2177" s="234"/>
      <c r="FQ2177" s="234"/>
      <c r="FR2177" s="234"/>
      <c r="FS2177" s="234"/>
      <c r="FT2177" s="234"/>
      <c r="FU2177" s="234"/>
      <c r="FV2177" s="234"/>
      <c r="FW2177" s="234"/>
      <c r="FX2177" s="234"/>
      <c r="FY2177" s="234"/>
      <c r="FZ2177" s="234"/>
      <c r="GA2177" s="234"/>
      <c r="GB2177" s="234"/>
      <c r="GC2177" s="234"/>
      <c r="GD2177" s="234"/>
      <c r="GE2177" s="234"/>
      <c r="GF2177" s="234"/>
      <c r="GG2177" s="234"/>
      <c r="GH2177" s="234"/>
      <c r="GI2177" s="234"/>
      <c r="GJ2177" s="234"/>
      <c r="GK2177" s="234"/>
      <c r="GL2177" s="234"/>
      <c r="GM2177" s="234"/>
      <c r="GN2177" s="234"/>
      <c r="GO2177" s="234"/>
      <c r="GP2177" s="234"/>
      <c r="GQ2177" s="234"/>
      <c r="GR2177" s="234"/>
      <c r="GS2177" s="234"/>
      <c r="GT2177" s="234"/>
      <c r="GU2177" s="234"/>
      <c r="GV2177" s="234"/>
      <c r="GW2177" s="234"/>
      <c r="GX2177" s="234"/>
      <c r="GY2177" s="234"/>
      <c r="GZ2177" s="234"/>
      <c r="HA2177" s="234"/>
      <c r="HB2177" s="234"/>
      <c r="HC2177" s="234"/>
      <c r="HD2177" s="234"/>
      <c r="HE2177" s="234"/>
      <c r="HF2177" s="234"/>
      <c r="HG2177" s="234"/>
      <c r="HH2177" s="234"/>
      <c r="HI2177" s="234"/>
      <c r="HJ2177" s="234"/>
      <c r="HK2177" s="234"/>
      <c r="HL2177" s="234"/>
      <c r="HM2177" s="234"/>
      <c r="HN2177" s="234"/>
      <c r="HO2177" s="234"/>
      <c r="HP2177" s="234"/>
      <c r="HQ2177" s="234"/>
      <c r="HR2177" s="234"/>
      <c r="HS2177" s="234"/>
      <c r="HT2177" s="234"/>
      <c r="HU2177" s="234"/>
      <c r="HV2177" s="234"/>
      <c r="HW2177" s="234"/>
      <c r="HX2177" s="234"/>
      <c r="HY2177" s="234"/>
      <c r="HZ2177" s="234"/>
      <c r="IA2177" s="234"/>
      <c r="IB2177" s="234"/>
      <c r="IC2177" s="234"/>
      <c r="ID2177" s="234"/>
      <c r="IE2177" s="234"/>
      <c r="IF2177" s="234"/>
      <c r="IG2177" s="234"/>
      <c r="IH2177" s="234"/>
      <c r="II2177" s="234"/>
      <c r="IJ2177" s="234"/>
      <c r="IK2177" s="234"/>
      <c r="IL2177" s="234"/>
      <c r="IM2177" s="234"/>
      <c r="IN2177" s="234"/>
      <c r="IO2177" s="234"/>
      <c r="IP2177" s="234"/>
      <c r="IQ2177" s="234"/>
      <c r="IR2177" s="234"/>
      <c r="IS2177" s="234"/>
      <c r="IT2177" s="234"/>
    </row>
    <row r="2178" spans="1:254" s="161" customFormat="1">
      <c r="A2178" s="280"/>
      <c r="B2178" s="781"/>
      <c r="C2178" s="776" t="s">
        <v>281</v>
      </c>
      <c r="D2178" s="796" t="s">
        <v>150</v>
      </c>
      <c r="E2178" s="798" t="s">
        <v>1582</v>
      </c>
      <c r="F2178" s="796"/>
      <c r="G2178" s="798" t="s">
        <v>153</v>
      </c>
      <c r="H2178" s="796" t="s">
        <v>153</v>
      </c>
      <c r="I2178" s="798" t="s">
        <v>154</v>
      </c>
      <c r="J2178" s="796" t="s">
        <v>155</v>
      </c>
      <c r="K2178" s="798" t="s">
        <v>156</v>
      </c>
      <c r="L2178" s="796" t="s">
        <v>1547</v>
      </c>
      <c r="M2178" s="798" t="s">
        <v>1547</v>
      </c>
      <c r="N2178" s="794">
        <v>4.9339999999999984</v>
      </c>
      <c r="O2178" s="794">
        <v>4.085</v>
      </c>
      <c r="P2178" s="794"/>
      <c r="Q2178" s="795">
        <v>0</v>
      </c>
      <c r="R2178" s="796"/>
      <c r="S2178" s="797"/>
    </row>
    <row r="2179" spans="1:254" s="161" customFormat="1">
      <c r="A2179" s="280"/>
      <c r="B2179" s="781"/>
      <c r="C2179" s="775"/>
      <c r="D2179" s="792"/>
      <c r="E2179" s="793"/>
      <c r="F2179" s="792"/>
      <c r="G2179" s="793"/>
      <c r="H2179" s="792"/>
      <c r="I2179" s="793"/>
      <c r="J2179" s="792"/>
      <c r="K2179" s="793"/>
      <c r="L2179" s="792"/>
      <c r="M2179" s="793"/>
      <c r="N2179" s="794"/>
      <c r="O2179" s="794"/>
      <c r="P2179" s="794"/>
      <c r="Q2179" s="795"/>
      <c r="R2179" s="796" t="s">
        <v>161</v>
      </c>
      <c r="S2179" s="797">
        <v>0</v>
      </c>
    </row>
    <row r="2180" spans="1:254" s="161" customFormat="1">
      <c r="A2180" s="280"/>
      <c r="B2180" s="781"/>
      <c r="C2180" s="775"/>
      <c r="D2180" s="792"/>
      <c r="E2180" s="799" t="s">
        <v>1583</v>
      </c>
      <c r="F2180" s="800"/>
      <c r="G2180" s="800"/>
      <c r="H2180" s="800"/>
      <c r="I2180" s="800"/>
      <c r="J2180" s="800"/>
      <c r="K2180" s="800"/>
      <c r="L2180" s="800"/>
      <c r="M2180" s="800"/>
      <c r="N2180" s="801">
        <v>4.9339999999999984</v>
      </c>
      <c r="O2180" s="801">
        <v>4.085</v>
      </c>
      <c r="P2180" s="801">
        <v>0</v>
      </c>
      <c r="Q2180" s="802">
        <v>0</v>
      </c>
      <c r="R2180" s="800"/>
      <c r="S2180" s="803"/>
    </row>
    <row r="2181" spans="1:254" s="161" customFormat="1">
      <c r="A2181" s="280"/>
      <c r="B2181" s="781"/>
      <c r="C2181" s="785"/>
      <c r="D2181" s="796" t="s">
        <v>176</v>
      </c>
      <c r="E2181" s="792"/>
      <c r="F2181" s="792"/>
      <c r="G2181" s="792"/>
      <c r="H2181" s="792"/>
      <c r="I2181" s="792"/>
      <c r="J2181" s="792"/>
      <c r="K2181" s="792"/>
      <c r="L2181" s="792"/>
      <c r="M2181" s="792"/>
      <c r="N2181" s="794">
        <v>4.9339999999999984</v>
      </c>
      <c r="O2181" s="794">
        <v>4.085</v>
      </c>
      <c r="P2181" s="794"/>
      <c r="Q2181" s="795">
        <v>0</v>
      </c>
      <c r="R2181" s="792"/>
      <c r="S2181" s="797"/>
    </row>
    <row r="2182" spans="1:254" s="161" customFormat="1">
      <c r="A2182" s="280"/>
      <c r="B2182" s="781"/>
      <c r="C2182" s="786" t="s">
        <v>285</v>
      </c>
      <c r="D2182" s="800"/>
      <c r="E2182" s="800"/>
      <c r="F2182" s="800"/>
      <c r="G2182" s="800"/>
      <c r="H2182" s="800"/>
      <c r="I2182" s="800"/>
      <c r="J2182" s="800"/>
      <c r="K2182" s="800"/>
      <c r="L2182" s="800"/>
      <c r="M2182" s="800"/>
      <c r="N2182" s="801">
        <v>4.9339999999999984</v>
      </c>
      <c r="O2182" s="801">
        <v>4.085</v>
      </c>
      <c r="P2182" s="801"/>
      <c r="Q2182" s="802">
        <v>0</v>
      </c>
      <c r="R2182" s="800"/>
      <c r="S2182" s="803"/>
    </row>
    <row r="2183" spans="1:254" s="161" customFormat="1">
      <c r="A2183" s="280"/>
      <c r="B2183" s="781"/>
      <c r="C2183" s="776" t="s">
        <v>1587</v>
      </c>
      <c r="D2183" s="796" t="s">
        <v>150</v>
      </c>
      <c r="E2183" s="798" t="s">
        <v>1588</v>
      </c>
      <c r="F2183" s="796"/>
      <c r="G2183" s="798" t="s">
        <v>153</v>
      </c>
      <c r="H2183" s="796" t="s">
        <v>153</v>
      </c>
      <c r="I2183" s="798" t="s">
        <v>154</v>
      </c>
      <c r="J2183" s="796" t="s">
        <v>155</v>
      </c>
      <c r="K2183" s="798" t="s">
        <v>156</v>
      </c>
      <c r="L2183" s="796" t="s">
        <v>1519</v>
      </c>
      <c r="M2183" s="798" t="s">
        <v>1589</v>
      </c>
      <c r="N2183" s="794">
        <v>2.11</v>
      </c>
      <c r="O2183" s="794">
        <v>1.6900000000000002</v>
      </c>
      <c r="P2183" s="794"/>
      <c r="Q2183" s="795">
        <v>2309.7474999999999</v>
      </c>
      <c r="R2183" s="796"/>
      <c r="S2183" s="797"/>
    </row>
    <row r="2184" spans="1:254" s="161" customFormat="1">
      <c r="A2184" s="280"/>
      <c r="B2184" s="781"/>
      <c r="C2184" s="775"/>
      <c r="D2184" s="792"/>
      <c r="E2184" s="793"/>
      <c r="F2184" s="792"/>
      <c r="G2184" s="793"/>
      <c r="H2184" s="792"/>
      <c r="I2184" s="793"/>
      <c r="J2184" s="792"/>
      <c r="K2184" s="793"/>
      <c r="L2184" s="792"/>
      <c r="M2184" s="793"/>
      <c r="N2184" s="794"/>
      <c r="O2184" s="794"/>
      <c r="P2184" s="794"/>
      <c r="Q2184" s="795"/>
      <c r="R2184" s="796" t="s">
        <v>161</v>
      </c>
      <c r="S2184" s="797">
        <v>189420</v>
      </c>
    </row>
    <row r="2185" spans="1:254" s="161" customFormat="1">
      <c r="A2185" s="280"/>
      <c r="B2185" s="781"/>
      <c r="C2185" s="775"/>
      <c r="D2185" s="792"/>
      <c r="E2185" s="799" t="s">
        <v>1590</v>
      </c>
      <c r="F2185" s="800"/>
      <c r="G2185" s="800"/>
      <c r="H2185" s="800"/>
      <c r="I2185" s="800"/>
      <c r="J2185" s="800"/>
      <c r="K2185" s="800"/>
      <c r="L2185" s="800"/>
      <c r="M2185" s="800"/>
      <c r="N2185" s="801">
        <v>2.11</v>
      </c>
      <c r="O2185" s="801">
        <v>1.6900000000000002</v>
      </c>
      <c r="P2185" s="801">
        <v>0</v>
      </c>
      <c r="Q2185" s="802">
        <v>2309.7474999999999</v>
      </c>
      <c r="R2185" s="800"/>
      <c r="S2185" s="803"/>
    </row>
    <row r="2186" spans="1:254" s="161" customFormat="1">
      <c r="A2186" s="280"/>
      <c r="B2186" s="781"/>
      <c r="C2186" s="785"/>
      <c r="D2186" s="796" t="s">
        <v>176</v>
      </c>
      <c r="E2186" s="792"/>
      <c r="F2186" s="792"/>
      <c r="G2186" s="792"/>
      <c r="H2186" s="792"/>
      <c r="I2186" s="792"/>
      <c r="J2186" s="792"/>
      <c r="K2186" s="792"/>
      <c r="L2186" s="792"/>
      <c r="M2186" s="792"/>
      <c r="N2186" s="794">
        <v>2.11</v>
      </c>
      <c r="O2186" s="794">
        <v>1.6900000000000002</v>
      </c>
      <c r="P2186" s="794"/>
      <c r="Q2186" s="795">
        <v>2309.7474999999999</v>
      </c>
      <c r="R2186" s="792"/>
      <c r="S2186" s="797"/>
    </row>
    <row r="2187" spans="1:254" s="161" customFormat="1">
      <c r="A2187" s="280"/>
      <c r="B2187" s="781"/>
      <c r="C2187" s="786" t="s">
        <v>1591</v>
      </c>
      <c r="D2187" s="800"/>
      <c r="E2187" s="800"/>
      <c r="F2187" s="800"/>
      <c r="G2187" s="800"/>
      <c r="H2187" s="800"/>
      <c r="I2187" s="800"/>
      <c r="J2187" s="800"/>
      <c r="K2187" s="800"/>
      <c r="L2187" s="800"/>
      <c r="M2187" s="800"/>
      <c r="N2187" s="801">
        <v>2.11</v>
      </c>
      <c r="O2187" s="801">
        <v>1.6900000000000002</v>
      </c>
      <c r="P2187" s="801"/>
      <c r="Q2187" s="802">
        <v>2309.7474999999999</v>
      </c>
      <c r="R2187" s="800"/>
      <c r="S2187" s="803"/>
    </row>
    <row r="2188" spans="1:254" s="161" customFormat="1">
      <c r="A2188" s="280"/>
      <c r="B2188" s="781"/>
      <c r="C2188" s="776" t="s">
        <v>1595</v>
      </c>
      <c r="D2188" s="796" t="s">
        <v>177</v>
      </c>
      <c r="E2188" s="798" t="s">
        <v>1596</v>
      </c>
      <c r="F2188" s="796" t="s">
        <v>192</v>
      </c>
      <c r="G2188" s="798" t="s">
        <v>179</v>
      </c>
      <c r="H2188" s="796" t="s">
        <v>179</v>
      </c>
      <c r="I2188" s="798" t="s">
        <v>159</v>
      </c>
      <c r="J2188" s="796" t="s">
        <v>155</v>
      </c>
      <c r="K2188" s="798" t="s">
        <v>156</v>
      </c>
      <c r="L2188" s="796" t="s">
        <v>17</v>
      </c>
      <c r="M2188" s="798" t="s">
        <v>17</v>
      </c>
      <c r="N2188" s="794">
        <v>6.3000000000000016</v>
      </c>
      <c r="O2188" s="794">
        <v>6.3000000000000016</v>
      </c>
      <c r="P2188" s="794"/>
      <c r="Q2188" s="795">
        <v>19763</v>
      </c>
      <c r="R2188" s="796"/>
      <c r="S2188" s="797"/>
    </row>
    <row r="2189" spans="1:254" s="161" customFormat="1">
      <c r="A2189" s="280"/>
      <c r="B2189" s="781"/>
      <c r="C2189" s="775"/>
      <c r="D2189" s="792"/>
      <c r="E2189" s="793"/>
      <c r="F2189" s="796" t="s">
        <v>193</v>
      </c>
      <c r="G2189" s="798" t="s">
        <v>179</v>
      </c>
      <c r="H2189" s="796" t="s">
        <v>179</v>
      </c>
      <c r="I2189" s="798" t="s">
        <v>159</v>
      </c>
      <c r="J2189" s="796" t="s">
        <v>155</v>
      </c>
      <c r="K2189" s="798" t="s">
        <v>156</v>
      </c>
      <c r="L2189" s="796" t="s">
        <v>17</v>
      </c>
      <c r="M2189" s="798" t="s">
        <v>17</v>
      </c>
      <c r="N2189" s="794">
        <v>6.3000000000000016</v>
      </c>
      <c r="O2189" s="794">
        <v>6.3000000000000016</v>
      </c>
      <c r="P2189" s="794"/>
      <c r="Q2189" s="795">
        <v>20352</v>
      </c>
      <c r="R2189" s="796"/>
      <c r="S2189" s="797"/>
    </row>
    <row r="2190" spans="1:254" s="161" customFormat="1">
      <c r="A2190" s="280"/>
      <c r="B2190" s="781"/>
      <c r="C2190" s="775"/>
      <c r="D2190" s="792"/>
      <c r="E2190" s="799" t="s">
        <v>1597</v>
      </c>
      <c r="F2190" s="800"/>
      <c r="G2190" s="800"/>
      <c r="H2190" s="800"/>
      <c r="I2190" s="800"/>
      <c r="J2190" s="800"/>
      <c r="K2190" s="800"/>
      <c r="L2190" s="800"/>
      <c r="M2190" s="800"/>
      <c r="N2190" s="801">
        <v>12.600000000000005</v>
      </c>
      <c r="O2190" s="801">
        <v>12.600000000000005</v>
      </c>
      <c r="P2190" s="801">
        <v>5.3579999999999997</v>
      </c>
      <c r="Q2190" s="802">
        <v>40115</v>
      </c>
      <c r="R2190" s="800"/>
      <c r="S2190" s="803"/>
    </row>
    <row r="2191" spans="1:254" s="161" customFormat="1">
      <c r="A2191" s="280"/>
      <c r="B2191" s="781"/>
      <c r="C2191" s="775"/>
      <c r="D2191" s="792"/>
      <c r="E2191" s="798" t="s">
        <v>1827</v>
      </c>
      <c r="F2191" s="796" t="s">
        <v>192</v>
      </c>
      <c r="G2191" s="798" t="s">
        <v>179</v>
      </c>
      <c r="H2191" s="796" t="s">
        <v>179</v>
      </c>
      <c r="I2191" s="798" t="s">
        <v>159</v>
      </c>
      <c r="J2191" s="796" t="s">
        <v>155</v>
      </c>
      <c r="K2191" s="798" t="s">
        <v>156</v>
      </c>
      <c r="L2191" s="796" t="s">
        <v>17</v>
      </c>
      <c r="M2191" s="798" t="s">
        <v>1598</v>
      </c>
      <c r="N2191" s="794">
        <v>8.2000000000000011</v>
      </c>
      <c r="O2191" s="794">
        <v>7.8000000000000016</v>
      </c>
      <c r="P2191" s="794"/>
      <c r="Q2191" s="795">
        <v>28939.100000000002</v>
      </c>
      <c r="R2191" s="796"/>
      <c r="S2191" s="797"/>
    </row>
    <row r="2192" spans="1:254" s="161" customFormat="1">
      <c r="A2192" s="280"/>
      <c r="B2192" s="781"/>
      <c r="C2192" s="775"/>
      <c r="D2192" s="792"/>
      <c r="E2192" s="793"/>
      <c r="F2192" s="796" t="s">
        <v>193</v>
      </c>
      <c r="G2192" s="798" t="s">
        <v>179</v>
      </c>
      <c r="H2192" s="796" t="s">
        <v>179</v>
      </c>
      <c r="I2192" s="798" t="s">
        <v>159</v>
      </c>
      <c r="J2192" s="796" t="s">
        <v>155</v>
      </c>
      <c r="K2192" s="798" t="s">
        <v>156</v>
      </c>
      <c r="L2192" s="796" t="s">
        <v>17</v>
      </c>
      <c r="M2192" s="798" t="s">
        <v>1598</v>
      </c>
      <c r="N2192" s="794">
        <v>8.2000000000000011</v>
      </c>
      <c r="O2192" s="794">
        <v>7.8000000000000016</v>
      </c>
      <c r="P2192" s="794"/>
      <c r="Q2192" s="795">
        <v>29202.510000000002</v>
      </c>
      <c r="R2192" s="796"/>
      <c r="S2192" s="797"/>
    </row>
    <row r="2193" spans="1:19" s="161" customFormat="1">
      <c r="A2193" s="280"/>
      <c r="B2193" s="781"/>
      <c r="C2193" s="775"/>
      <c r="D2193" s="792"/>
      <c r="E2193" s="799" t="s">
        <v>1828</v>
      </c>
      <c r="F2193" s="800"/>
      <c r="G2193" s="800"/>
      <c r="H2193" s="800"/>
      <c r="I2193" s="800"/>
      <c r="J2193" s="800"/>
      <c r="K2193" s="800"/>
      <c r="L2193" s="800"/>
      <c r="M2193" s="800"/>
      <c r="N2193" s="801">
        <v>16.400000000000002</v>
      </c>
      <c r="O2193" s="801">
        <v>15.600000000000005</v>
      </c>
      <c r="P2193" s="801">
        <v>8.3239999999999998</v>
      </c>
      <c r="Q2193" s="802">
        <v>58141.610000000008</v>
      </c>
      <c r="R2193" s="800"/>
      <c r="S2193" s="803"/>
    </row>
    <row r="2194" spans="1:19" s="161" customFormat="1">
      <c r="A2194" s="280"/>
      <c r="B2194" s="781"/>
      <c r="C2194" s="775"/>
      <c r="D2194" s="792"/>
      <c r="E2194" s="798" t="s">
        <v>1829</v>
      </c>
      <c r="F2194" s="796" t="s">
        <v>192</v>
      </c>
      <c r="G2194" s="798" t="s">
        <v>179</v>
      </c>
      <c r="H2194" s="796" t="s">
        <v>179</v>
      </c>
      <c r="I2194" s="798" t="s">
        <v>159</v>
      </c>
      <c r="J2194" s="796" t="s">
        <v>223</v>
      </c>
      <c r="K2194" s="798" t="s">
        <v>156</v>
      </c>
      <c r="L2194" s="796" t="s">
        <v>1511</v>
      </c>
      <c r="M2194" s="798" t="s">
        <v>1598</v>
      </c>
      <c r="N2194" s="794">
        <v>5.0999999999999988</v>
      </c>
      <c r="O2194" s="794">
        <v>5</v>
      </c>
      <c r="P2194" s="794"/>
      <c r="Q2194" s="795">
        <v>22899.02</v>
      </c>
      <c r="R2194" s="796"/>
      <c r="S2194" s="797"/>
    </row>
    <row r="2195" spans="1:19" s="161" customFormat="1">
      <c r="A2195" s="280"/>
      <c r="B2195" s="781"/>
      <c r="C2195" s="775"/>
      <c r="D2195" s="792"/>
      <c r="E2195" s="793"/>
      <c r="F2195" s="796" t="s">
        <v>193</v>
      </c>
      <c r="G2195" s="798" t="s">
        <v>179</v>
      </c>
      <c r="H2195" s="796" t="s">
        <v>179</v>
      </c>
      <c r="I2195" s="798" t="s">
        <v>159</v>
      </c>
      <c r="J2195" s="796" t="s">
        <v>223</v>
      </c>
      <c r="K2195" s="798" t="s">
        <v>156</v>
      </c>
      <c r="L2195" s="796" t="s">
        <v>1511</v>
      </c>
      <c r="M2195" s="798" t="s">
        <v>1598</v>
      </c>
      <c r="N2195" s="794">
        <v>5.0999999999999988</v>
      </c>
      <c r="O2195" s="794">
        <v>5</v>
      </c>
      <c r="P2195" s="794"/>
      <c r="Q2195" s="795">
        <v>24615.91</v>
      </c>
      <c r="R2195" s="796"/>
      <c r="S2195" s="797"/>
    </row>
    <row r="2196" spans="1:19" s="161" customFormat="1">
      <c r="A2196" s="280"/>
      <c r="B2196" s="781"/>
      <c r="C2196" s="775"/>
      <c r="D2196" s="792"/>
      <c r="E2196" s="799" t="s">
        <v>1830</v>
      </c>
      <c r="F2196" s="800"/>
      <c r="G2196" s="800"/>
      <c r="H2196" s="800"/>
      <c r="I2196" s="800"/>
      <c r="J2196" s="800"/>
      <c r="K2196" s="800"/>
      <c r="L2196" s="800"/>
      <c r="M2196" s="800"/>
      <c r="N2196" s="801">
        <v>10.200000000000001</v>
      </c>
      <c r="O2196" s="801">
        <v>10</v>
      </c>
      <c r="P2196" s="801">
        <v>8.8079999999999998</v>
      </c>
      <c r="Q2196" s="802">
        <v>47514.929999999993</v>
      </c>
      <c r="R2196" s="800"/>
      <c r="S2196" s="803"/>
    </row>
    <row r="2197" spans="1:19" s="161" customFormat="1">
      <c r="A2197" s="280"/>
      <c r="B2197" s="781"/>
      <c r="C2197" s="785"/>
      <c r="D2197" s="796" t="s">
        <v>189</v>
      </c>
      <c r="E2197" s="792"/>
      <c r="F2197" s="792"/>
      <c r="G2197" s="792"/>
      <c r="H2197" s="792"/>
      <c r="I2197" s="792"/>
      <c r="J2197" s="792"/>
      <c r="K2197" s="792"/>
      <c r="L2197" s="792"/>
      <c r="M2197" s="792"/>
      <c r="N2197" s="794">
        <v>39.199999999999967</v>
      </c>
      <c r="O2197" s="794">
        <v>38.19999999999996</v>
      </c>
      <c r="P2197" s="794"/>
      <c r="Q2197" s="795">
        <v>145771.54000000007</v>
      </c>
      <c r="R2197" s="792"/>
      <c r="S2197" s="797"/>
    </row>
    <row r="2198" spans="1:19" s="161" customFormat="1">
      <c r="A2198" s="280"/>
      <c r="B2198" s="781"/>
      <c r="C2198" s="786" t="s">
        <v>1599</v>
      </c>
      <c r="D2198" s="800"/>
      <c r="E2198" s="800"/>
      <c r="F2198" s="800"/>
      <c r="G2198" s="800"/>
      <c r="H2198" s="800"/>
      <c r="I2198" s="800"/>
      <c r="J2198" s="800"/>
      <c r="K2198" s="800"/>
      <c r="L2198" s="800"/>
      <c r="M2198" s="800"/>
      <c r="N2198" s="801">
        <v>39.199999999999967</v>
      </c>
      <c r="O2198" s="801">
        <v>38.19999999999996</v>
      </c>
      <c r="P2198" s="801"/>
      <c r="Q2198" s="802">
        <v>145771.54000000007</v>
      </c>
      <c r="R2198" s="800"/>
      <c r="S2198" s="803"/>
    </row>
    <row r="2199" spans="1:19" s="161" customFormat="1">
      <c r="A2199" s="280"/>
      <c r="B2199" s="781"/>
      <c r="C2199" s="776" t="s">
        <v>2033</v>
      </c>
      <c r="D2199" s="796" t="s">
        <v>150</v>
      </c>
      <c r="E2199" s="798" t="s">
        <v>1505</v>
      </c>
      <c r="F2199" s="796" t="s">
        <v>204</v>
      </c>
      <c r="G2199" s="798" t="s">
        <v>354</v>
      </c>
      <c r="H2199" s="796" t="s">
        <v>354</v>
      </c>
      <c r="I2199" s="798" t="s">
        <v>159</v>
      </c>
      <c r="J2199" s="796" t="s">
        <v>223</v>
      </c>
      <c r="K2199" s="798" t="s">
        <v>156</v>
      </c>
      <c r="L2199" s="796" t="s">
        <v>1506</v>
      </c>
      <c r="M2199" s="798" t="s">
        <v>1507</v>
      </c>
      <c r="N2199" s="794">
        <v>37.5</v>
      </c>
      <c r="O2199" s="794">
        <v>16.059000000000001</v>
      </c>
      <c r="P2199" s="794"/>
      <c r="Q2199" s="795">
        <v>4234.66</v>
      </c>
      <c r="R2199" s="796"/>
      <c r="S2199" s="797"/>
    </row>
    <row r="2200" spans="1:19" s="161" customFormat="1">
      <c r="A2200" s="280"/>
      <c r="B2200" s="781"/>
      <c r="C2200" s="775"/>
      <c r="D2200" s="792"/>
      <c r="E2200" s="793"/>
      <c r="F2200" s="792"/>
      <c r="G2200" s="793"/>
      <c r="H2200" s="792"/>
      <c r="I2200" s="793"/>
      <c r="J2200" s="792"/>
      <c r="K2200" s="793"/>
      <c r="L2200" s="792"/>
      <c r="M2200" s="793"/>
      <c r="N2200" s="794"/>
      <c r="O2200" s="794"/>
      <c r="P2200" s="794"/>
      <c r="Q2200" s="795"/>
      <c r="R2200" s="796" t="s">
        <v>857</v>
      </c>
      <c r="S2200" s="797">
        <v>22314.6</v>
      </c>
    </row>
    <row r="2201" spans="1:19" s="161" customFormat="1">
      <c r="A2201" s="280"/>
      <c r="B2201" s="781"/>
      <c r="C2201" s="775"/>
      <c r="D2201" s="792"/>
      <c r="E2201" s="799" t="s">
        <v>1508</v>
      </c>
      <c r="F2201" s="800"/>
      <c r="G2201" s="800"/>
      <c r="H2201" s="800"/>
      <c r="I2201" s="800"/>
      <c r="J2201" s="800"/>
      <c r="K2201" s="800"/>
      <c r="L2201" s="800"/>
      <c r="M2201" s="800"/>
      <c r="N2201" s="801">
        <v>37.5</v>
      </c>
      <c r="O2201" s="801">
        <v>16.059000000000001</v>
      </c>
      <c r="P2201" s="801">
        <v>19.41</v>
      </c>
      <c r="Q2201" s="802">
        <v>4234.66</v>
      </c>
      <c r="R2201" s="800"/>
      <c r="S2201" s="803"/>
    </row>
    <row r="2202" spans="1:19" s="161" customFormat="1">
      <c r="A2202" s="280"/>
      <c r="B2202" s="781"/>
      <c r="C2202" s="785"/>
      <c r="D2202" s="796" t="s">
        <v>176</v>
      </c>
      <c r="E2202" s="792"/>
      <c r="F2202" s="792"/>
      <c r="G2202" s="792"/>
      <c r="H2202" s="792"/>
      <c r="I2202" s="792"/>
      <c r="J2202" s="792"/>
      <c r="K2202" s="792"/>
      <c r="L2202" s="792"/>
      <c r="M2202" s="792"/>
      <c r="N2202" s="794">
        <v>37.5</v>
      </c>
      <c r="O2202" s="794">
        <v>16.059000000000001</v>
      </c>
      <c r="P2202" s="794"/>
      <c r="Q2202" s="795">
        <v>4234.66</v>
      </c>
      <c r="R2202" s="792"/>
      <c r="S2202" s="797"/>
    </row>
    <row r="2203" spans="1:19" s="161" customFormat="1">
      <c r="A2203" s="280"/>
      <c r="B2203" s="781"/>
      <c r="C2203" s="786" t="s">
        <v>2034</v>
      </c>
      <c r="D2203" s="800"/>
      <c r="E2203" s="800"/>
      <c r="F2203" s="800"/>
      <c r="G2203" s="800"/>
      <c r="H2203" s="800"/>
      <c r="I2203" s="800"/>
      <c r="J2203" s="800"/>
      <c r="K2203" s="800"/>
      <c r="L2203" s="800"/>
      <c r="M2203" s="800"/>
      <c r="N2203" s="801">
        <v>37.5</v>
      </c>
      <c r="O2203" s="801">
        <v>16.059000000000001</v>
      </c>
      <c r="P2203" s="801"/>
      <c r="Q2203" s="802">
        <v>4234.66</v>
      </c>
      <c r="R2203" s="800"/>
      <c r="S2203" s="803"/>
    </row>
    <row r="2204" spans="1:19" s="161" customFormat="1">
      <c r="A2204" s="280"/>
      <c r="B2204" s="781"/>
      <c r="C2204" s="776" t="s">
        <v>1898</v>
      </c>
      <c r="D2204" s="796" t="s">
        <v>150</v>
      </c>
      <c r="E2204" s="798" t="s">
        <v>1582</v>
      </c>
      <c r="F2204" s="796"/>
      <c r="G2204" s="798" t="s">
        <v>153</v>
      </c>
      <c r="H2204" s="796" t="s">
        <v>153</v>
      </c>
      <c r="I2204" s="798" t="s">
        <v>154</v>
      </c>
      <c r="J2204" s="796" t="s">
        <v>155</v>
      </c>
      <c r="K2204" s="798" t="s">
        <v>156</v>
      </c>
      <c r="L2204" s="796" t="s">
        <v>1547</v>
      </c>
      <c r="M2204" s="798" t="s">
        <v>1547</v>
      </c>
      <c r="N2204" s="794">
        <v>1.8950000000000002</v>
      </c>
      <c r="O2204" s="794">
        <v>1.7450000000000003</v>
      </c>
      <c r="P2204" s="794"/>
      <c r="Q2204" s="795">
        <v>1021.453</v>
      </c>
      <c r="R2204" s="796"/>
      <c r="S2204" s="797"/>
    </row>
    <row r="2205" spans="1:19" s="161" customFormat="1">
      <c r="A2205" s="280"/>
      <c r="B2205" s="781"/>
      <c r="C2205" s="775"/>
      <c r="D2205" s="792"/>
      <c r="E2205" s="793"/>
      <c r="F2205" s="792"/>
      <c r="G2205" s="793"/>
      <c r="H2205" s="792"/>
      <c r="I2205" s="793"/>
      <c r="J2205" s="792"/>
      <c r="K2205" s="793"/>
      <c r="L2205" s="792"/>
      <c r="M2205" s="793"/>
      <c r="N2205" s="794"/>
      <c r="O2205" s="794"/>
      <c r="P2205" s="794"/>
      <c r="Q2205" s="795"/>
      <c r="R2205" s="796" t="s">
        <v>161</v>
      </c>
      <c r="S2205" s="797">
        <v>93841.608000000007</v>
      </c>
    </row>
    <row r="2206" spans="1:19" s="161" customFormat="1">
      <c r="A2206" s="280"/>
      <c r="B2206" s="781"/>
      <c r="C2206" s="775"/>
      <c r="D2206" s="792"/>
      <c r="E2206" s="799" t="s">
        <v>1583</v>
      </c>
      <c r="F2206" s="800"/>
      <c r="G2206" s="800"/>
      <c r="H2206" s="800"/>
      <c r="I2206" s="800"/>
      <c r="J2206" s="800"/>
      <c r="K2206" s="800"/>
      <c r="L2206" s="800"/>
      <c r="M2206" s="800"/>
      <c r="N2206" s="801">
        <v>1.8950000000000002</v>
      </c>
      <c r="O2206" s="801">
        <v>1.7450000000000003</v>
      </c>
      <c r="P2206" s="801">
        <v>0.52800000000000002</v>
      </c>
      <c r="Q2206" s="802">
        <v>1021.453</v>
      </c>
      <c r="R2206" s="800"/>
      <c r="S2206" s="803"/>
    </row>
    <row r="2207" spans="1:19" s="161" customFormat="1">
      <c r="A2207" s="280"/>
      <c r="B2207" s="781"/>
      <c r="C2207" s="775"/>
      <c r="D2207" s="792"/>
      <c r="E2207" s="798" t="s">
        <v>1584</v>
      </c>
      <c r="F2207" s="796"/>
      <c r="G2207" s="798" t="s">
        <v>153</v>
      </c>
      <c r="H2207" s="796" t="s">
        <v>153</v>
      </c>
      <c r="I2207" s="798" t="s">
        <v>154</v>
      </c>
      <c r="J2207" s="796" t="s">
        <v>155</v>
      </c>
      <c r="K2207" s="798" t="s">
        <v>156</v>
      </c>
      <c r="L2207" s="796" t="s">
        <v>1526</v>
      </c>
      <c r="M2207" s="798" t="s">
        <v>1585</v>
      </c>
      <c r="N2207" s="794">
        <v>1.6450000000000005</v>
      </c>
      <c r="O2207" s="794">
        <v>1.5</v>
      </c>
      <c r="P2207" s="794"/>
      <c r="Q2207" s="795">
        <v>604.30500000000006</v>
      </c>
      <c r="R2207" s="796"/>
      <c r="S2207" s="797"/>
    </row>
    <row r="2208" spans="1:19" s="161" customFormat="1">
      <c r="A2208" s="280"/>
      <c r="B2208" s="781"/>
      <c r="C2208" s="775"/>
      <c r="D2208" s="792"/>
      <c r="E2208" s="793"/>
      <c r="F2208" s="792"/>
      <c r="G2208" s="793"/>
      <c r="H2208" s="792"/>
      <c r="I2208" s="793"/>
      <c r="J2208" s="792"/>
      <c r="K2208" s="793"/>
      <c r="L2208" s="792"/>
      <c r="M2208" s="793"/>
      <c r="N2208" s="794"/>
      <c r="O2208" s="794"/>
      <c r="P2208" s="794"/>
      <c r="Q2208" s="795"/>
      <c r="R2208" s="796" t="s">
        <v>161</v>
      </c>
      <c r="S2208" s="797">
        <v>90612</v>
      </c>
    </row>
    <row r="2209" spans="1:19" s="161" customFormat="1">
      <c r="A2209" s="280"/>
      <c r="B2209" s="781"/>
      <c r="C2209" s="775"/>
      <c r="D2209" s="792"/>
      <c r="E2209" s="799" t="s">
        <v>1586</v>
      </c>
      <c r="F2209" s="800"/>
      <c r="G2209" s="800"/>
      <c r="H2209" s="800"/>
      <c r="I2209" s="800"/>
      <c r="J2209" s="800"/>
      <c r="K2209" s="800"/>
      <c r="L2209" s="800"/>
      <c r="M2209" s="800"/>
      <c r="N2209" s="801">
        <v>1.6450000000000005</v>
      </c>
      <c r="O2209" s="801">
        <v>1.5</v>
      </c>
      <c r="P2209" s="801">
        <v>0.26</v>
      </c>
      <c r="Q2209" s="802">
        <v>604.30500000000006</v>
      </c>
      <c r="R2209" s="800"/>
      <c r="S2209" s="803"/>
    </row>
    <row r="2210" spans="1:19" s="161" customFormat="1">
      <c r="A2210" s="280"/>
      <c r="B2210" s="781"/>
      <c r="C2210" s="785"/>
      <c r="D2210" s="796" t="s">
        <v>176</v>
      </c>
      <c r="E2210" s="792"/>
      <c r="F2210" s="792"/>
      <c r="G2210" s="792"/>
      <c r="H2210" s="792"/>
      <c r="I2210" s="792"/>
      <c r="J2210" s="792"/>
      <c r="K2210" s="792"/>
      <c r="L2210" s="792"/>
      <c r="M2210" s="792"/>
      <c r="N2210" s="794">
        <v>3.5400000000000014</v>
      </c>
      <c r="O2210" s="794">
        <v>3.2450000000000001</v>
      </c>
      <c r="P2210" s="794"/>
      <c r="Q2210" s="795">
        <v>1625.7580000000005</v>
      </c>
      <c r="R2210" s="792"/>
      <c r="S2210" s="797"/>
    </row>
    <row r="2211" spans="1:19" s="161" customFormat="1">
      <c r="A2211" s="280"/>
      <c r="B2211" s="781"/>
      <c r="C2211" s="786" t="s">
        <v>1899</v>
      </c>
      <c r="D2211" s="800"/>
      <c r="E2211" s="800"/>
      <c r="F2211" s="800"/>
      <c r="G2211" s="800"/>
      <c r="H2211" s="800"/>
      <c r="I2211" s="800"/>
      <c r="J2211" s="800"/>
      <c r="K2211" s="800"/>
      <c r="L2211" s="800"/>
      <c r="M2211" s="800"/>
      <c r="N2211" s="801">
        <v>3.5400000000000014</v>
      </c>
      <c r="O2211" s="801">
        <v>3.2450000000000001</v>
      </c>
      <c r="P2211" s="801"/>
      <c r="Q2211" s="802">
        <v>1625.7580000000005</v>
      </c>
      <c r="R2211" s="800"/>
      <c r="S2211" s="803"/>
    </row>
    <row r="2212" spans="1:19" s="161" customFormat="1">
      <c r="A2212" s="280"/>
      <c r="B2212" s="781"/>
      <c r="C2212" s="776" t="s">
        <v>1908</v>
      </c>
      <c r="D2212" s="796" t="s">
        <v>150</v>
      </c>
      <c r="E2212" s="798" t="s">
        <v>1885</v>
      </c>
      <c r="F2212" s="796"/>
      <c r="G2212" s="798" t="s">
        <v>153</v>
      </c>
      <c r="H2212" s="796" t="s">
        <v>153</v>
      </c>
      <c r="I2212" s="798" t="s">
        <v>154</v>
      </c>
      <c r="J2212" s="796" t="s">
        <v>155</v>
      </c>
      <c r="K2212" s="798" t="s">
        <v>156</v>
      </c>
      <c r="L2212" s="796" t="s">
        <v>1506</v>
      </c>
      <c r="M2212" s="798" t="s">
        <v>1506</v>
      </c>
      <c r="N2212" s="794">
        <v>2.1200000000000006</v>
      </c>
      <c r="O2212" s="794">
        <v>2.1</v>
      </c>
      <c r="P2212" s="794"/>
      <c r="Q2212" s="795">
        <v>0</v>
      </c>
      <c r="R2212" s="796"/>
      <c r="S2212" s="797"/>
    </row>
    <row r="2213" spans="1:19" s="161" customFormat="1">
      <c r="A2213" s="280"/>
      <c r="B2213" s="781"/>
      <c r="C2213" s="775"/>
      <c r="D2213" s="792"/>
      <c r="E2213" s="793"/>
      <c r="F2213" s="792"/>
      <c r="G2213" s="793"/>
      <c r="H2213" s="792"/>
      <c r="I2213" s="793"/>
      <c r="J2213" s="792"/>
      <c r="K2213" s="793"/>
      <c r="L2213" s="792"/>
      <c r="M2213" s="793"/>
      <c r="N2213" s="794"/>
      <c r="O2213" s="794"/>
      <c r="P2213" s="794"/>
      <c r="Q2213" s="795"/>
      <c r="R2213" s="796" t="s">
        <v>161</v>
      </c>
      <c r="S2213" s="797">
        <v>0</v>
      </c>
    </row>
    <row r="2214" spans="1:19" s="161" customFormat="1">
      <c r="A2214" s="280"/>
      <c r="B2214" s="781"/>
      <c r="C2214" s="775"/>
      <c r="D2214" s="792"/>
      <c r="E2214" s="799" t="s">
        <v>1886</v>
      </c>
      <c r="F2214" s="800"/>
      <c r="G2214" s="800"/>
      <c r="H2214" s="800"/>
      <c r="I2214" s="800"/>
      <c r="J2214" s="800"/>
      <c r="K2214" s="800"/>
      <c r="L2214" s="800"/>
      <c r="M2214" s="800"/>
      <c r="N2214" s="801">
        <v>2.1200000000000006</v>
      </c>
      <c r="O2214" s="801">
        <v>2.1</v>
      </c>
      <c r="P2214" s="801">
        <v>0</v>
      </c>
      <c r="Q2214" s="802">
        <v>0</v>
      </c>
      <c r="R2214" s="800"/>
      <c r="S2214" s="803"/>
    </row>
    <row r="2215" spans="1:19" s="161" customFormat="1">
      <c r="A2215" s="280"/>
      <c r="B2215" s="781"/>
      <c r="C2215" s="785"/>
      <c r="D2215" s="796" t="s">
        <v>176</v>
      </c>
      <c r="E2215" s="792"/>
      <c r="F2215" s="792"/>
      <c r="G2215" s="792"/>
      <c r="H2215" s="792"/>
      <c r="I2215" s="792"/>
      <c r="J2215" s="792"/>
      <c r="K2215" s="792"/>
      <c r="L2215" s="792"/>
      <c r="M2215" s="792"/>
      <c r="N2215" s="794">
        <v>2.1200000000000006</v>
      </c>
      <c r="O2215" s="794">
        <v>2.1</v>
      </c>
      <c r="P2215" s="794"/>
      <c r="Q2215" s="795">
        <v>0</v>
      </c>
      <c r="R2215" s="792"/>
      <c r="S2215" s="797"/>
    </row>
    <row r="2216" spans="1:19" s="161" customFormat="1">
      <c r="A2216" s="280"/>
      <c r="B2216" s="781"/>
      <c r="C2216" s="786" t="s">
        <v>1909</v>
      </c>
      <c r="D2216" s="800"/>
      <c r="E2216" s="800"/>
      <c r="F2216" s="800"/>
      <c r="G2216" s="800"/>
      <c r="H2216" s="800"/>
      <c r="I2216" s="800"/>
      <c r="J2216" s="800"/>
      <c r="K2216" s="800"/>
      <c r="L2216" s="800"/>
      <c r="M2216" s="800"/>
      <c r="N2216" s="801">
        <v>2.1200000000000006</v>
      </c>
      <c r="O2216" s="801">
        <v>2.1</v>
      </c>
      <c r="P2216" s="801"/>
      <c r="Q2216" s="802">
        <v>0</v>
      </c>
      <c r="R2216" s="800"/>
      <c r="S2216" s="803"/>
    </row>
    <row r="2217" spans="1:19" s="161" customFormat="1">
      <c r="A2217" s="280"/>
      <c r="B2217" s="781"/>
      <c r="C2217" s="776" t="s">
        <v>2215</v>
      </c>
      <c r="D2217" s="796" t="s">
        <v>150</v>
      </c>
      <c r="E2217" s="798" t="s">
        <v>1509</v>
      </c>
      <c r="F2217" s="796" t="s">
        <v>1510</v>
      </c>
      <c r="G2217" s="798" t="s">
        <v>354</v>
      </c>
      <c r="H2217" s="796" t="s">
        <v>354</v>
      </c>
      <c r="I2217" s="798" t="s">
        <v>159</v>
      </c>
      <c r="J2217" s="796" t="s">
        <v>155</v>
      </c>
      <c r="K2217" s="798" t="s">
        <v>156</v>
      </c>
      <c r="L2217" s="796" t="s">
        <v>1511</v>
      </c>
      <c r="M2217" s="798" t="s">
        <v>1512</v>
      </c>
      <c r="N2217" s="794">
        <v>10</v>
      </c>
      <c r="O2217" s="794">
        <v>10</v>
      </c>
      <c r="P2217" s="794"/>
      <c r="Q2217" s="795">
        <v>58021.378999999994</v>
      </c>
      <c r="R2217" s="796"/>
      <c r="S2217" s="797"/>
    </row>
    <row r="2218" spans="1:19" s="161" customFormat="1">
      <c r="A2218" s="280"/>
      <c r="B2218" s="781"/>
      <c r="C2218" s="775"/>
      <c r="D2218" s="792"/>
      <c r="E2218" s="793"/>
      <c r="F2218" s="792"/>
      <c r="G2218" s="793"/>
      <c r="H2218" s="792"/>
      <c r="I2218" s="793"/>
      <c r="J2218" s="792"/>
      <c r="K2218" s="793"/>
      <c r="L2218" s="792"/>
      <c r="M2218" s="793"/>
      <c r="N2218" s="794"/>
      <c r="O2218" s="794"/>
      <c r="P2218" s="794"/>
      <c r="Q2218" s="795"/>
      <c r="R2218" s="796" t="s">
        <v>857</v>
      </c>
      <c r="S2218" s="797">
        <v>259652</v>
      </c>
    </row>
    <row r="2219" spans="1:19" s="161" customFormat="1">
      <c r="A2219" s="280"/>
      <c r="B2219" s="781"/>
      <c r="C2219" s="775"/>
      <c r="D2219" s="792"/>
      <c r="E2219" s="793"/>
      <c r="F2219" s="796" t="s">
        <v>1513</v>
      </c>
      <c r="G2219" s="798" t="s">
        <v>354</v>
      </c>
      <c r="H2219" s="796" t="s">
        <v>354</v>
      </c>
      <c r="I2219" s="798" t="s">
        <v>159</v>
      </c>
      <c r="J2219" s="796" t="s">
        <v>155</v>
      </c>
      <c r="K2219" s="798" t="s">
        <v>156</v>
      </c>
      <c r="L2219" s="796" t="s">
        <v>1511</v>
      </c>
      <c r="M2219" s="798" t="s">
        <v>1512</v>
      </c>
      <c r="N2219" s="794">
        <v>4</v>
      </c>
      <c r="O2219" s="794">
        <v>4</v>
      </c>
      <c r="P2219" s="794"/>
      <c r="Q2219" s="795">
        <v>8586.6239999999998</v>
      </c>
      <c r="R2219" s="796"/>
      <c r="S2219" s="797"/>
    </row>
    <row r="2220" spans="1:19" s="161" customFormat="1">
      <c r="A2220" s="280"/>
      <c r="B2220" s="781"/>
      <c r="C2220" s="775"/>
      <c r="D2220" s="792"/>
      <c r="E2220" s="793"/>
      <c r="F2220" s="792"/>
      <c r="G2220" s="793"/>
      <c r="H2220" s="792"/>
      <c r="I2220" s="793"/>
      <c r="J2220" s="792"/>
      <c r="K2220" s="793"/>
      <c r="L2220" s="792"/>
      <c r="M2220" s="793"/>
      <c r="N2220" s="794"/>
      <c r="O2220" s="794"/>
      <c r="P2220" s="794"/>
      <c r="Q2220" s="795"/>
      <c r="R2220" s="796" t="s">
        <v>857</v>
      </c>
      <c r="S2220" s="797">
        <v>21800</v>
      </c>
    </row>
    <row r="2221" spans="1:19" s="161" customFormat="1">
      <c r="A2221" s="280"/>
      <c r="B2221" s="781"/>
      <c r="C2221" s="775"/>
      <c r="D2221" s="792"/>
      <c r="E2221" s="799" t="s">
        <v>1514</v>
      </c>
      <c r="F2221" s="800"/>
      <c r="G2221" s="800"/>
      <c r="H2221" s="800"/>
      <c r="I2221" s="800"/>
      <c r="J2221" s="800"/>
      <c r="K2221" s="800"/>
      <c r="L2221" s="800"/>
      <c r="M2221" s="800"/>
      <c r="N2221" s="801">
        <v>14.000000000000007</v>
      </c>
      <c r="O2221" s="801">
        <v>14.000000000000007</v>
      </c>
      <c r="P2221" s="801">
        <v>13.853999999999999</v>
      </c>
      <c r="Q2221" s="802">
        <v>66608.002999999997</v>
      </c>
      <c r="R2221" s="800"/>
      <c r="S2221" s="803"/>
    </row>
    <row r="2222" spans="1:19" s="161" customFormat="1">
      <c r="A2222" s="280"/>
      <c r="B2222" s="781"/>
      <c r="C2222" s="775"/>
      <c r="D2222" s="792"/>
      <c r="E2222" s="798" t="s">
        <v>1515</v>
      </c>
      <c r="F2222" s="796" t="s">
        <v>2028</v>
      </c>
      <c r="G2222" s="798" t="s">
        <v>153</v>
      </c>
      <c r="H2222" s="796" t="s">
        <v>153</v>
      </c>
      <c r="I2222" s="798" t="s">
        <v>159</v>
      </c>
      <c r="J2222" s="796" t="s">
        <v>155</v>
      </c>
      <c r="K2222" s="798" t="s">
        <v>156</v>
      </c>
      <c r="L2222" s="796" t="s">
        <v>1511</v>
      </c>
      <c r="M2222" s="798" t="s">
        <v>1512</v>
      </c>
      <c r="N2222" s="794">
        <v>0.91000000000000025</v>
      </c>
      <c r="O2222" s="794">
        <v>0.91000000000000025</v>
      </c>
      <c r="P2222" s="794"/>
      <c r="Q2222" s="795">
        <v>1549.038</v>
      </c>
      <c r="R2222" s="796"/>
      <c r="S2222" s="797"/>
    </row>
    <row r="2223" spans="1:19" s="161" customFormat="1">
      <c r="A2223" s="280"/>
      <c r="B2223" s="781"/>
      <c r="C2223" s="775"/>
      <c r="D2223" s="792"/>
      <c r="E2223" s="793"/>
      <c r="F2223" s="792"/>
      <c r="G2223" s="793"/>
      <c r="H2223" s="792"/>
      <c r="I2223" s="793"/>
      <c r="J2223" s="792"/>
      <c r="K2223" s="793"/>
      <c r="L2223" s="792"/>
      <c r="M2223" s="793"/>
      <c r="N2223" s="794"/>
      <c r="O2223" s="794"/>
      <c r="P2223" s="794"/>
      <c r="Q2223" s="795"/>
      <c r="R2223" s="796" t="s">
        <v>161</v>
      </c>
      <c r="S2223" s="797">
        <v>111048</v>
      </c>
    </row>
    <row r="2224" spans="1:19" s="161" customFormat="1">
      <c r="A2224" s="280"/>
      <c r="B2224" s="781"/>
      <c r="C2224" s="775"/>
      <c r="D2224" s="792"/>
      <c r="E2224" s="793"/>
      <c r="F2224" s="796" t="s">
        <v>2216</v>
      </c>
      <c r="G2224" s="798" t="s">
        <v>153</v>
      </c>
      <c r="H2224" s="796" t="s">
        <v>153</v>
      </c>
      <c r="I2224" s="798" t="s">
        <v>159</v>
      </c>
      <c r="J2224" s="796" t="s">
        <v>155</v>
      </c>
      <c r="K2224" s="798" t="s">
        <v>156</v>
      </c>
      <c r="L2224" s="796" t="s">
        <v>1511</v>
      </c>
      <c r="M2224" s="798" t="s">
        <v>1512</v>
      </c>
      <c r="N2224" s="794">
        <v>0</v>
      </c>
      <c r="O2224" s="794">
        <v>0</v>
      </c>
      <c r="P2224" s="794"/>
      <c r="Q2224" s="795">
        <v>419.62099999999998</v>
      </c>
      <c r="R2224" s="796"/>
      <c r="S2224" s="797"/>
    </row>
    <row r="2225" spans="1:19" s="161" customFormat="1">
      <c r="A2225" s="280"/>
      <c r="B2225" s="781"/>
      <c r="C2225" s="775"/>
      <c r="D2225" s="792"/>
      <c r="E2225" s="793"/>
      <c r="F2225" s="792"/>
      <c r="G2225" s="793"/>
      <c r="H2225" s="792"/>
      <c r="I2225" s="793"/>
      <c r="J2225" s="792"/>
      <c r="K2225" s="793"/>
      <c r="L2225" s="792"/>
      <c r="M2225" s="793"/>
      <c r="N2225" s="794"/>
      <c r="O2225" s="794"/>
      <c r="P2225" s="794"/>
      <c r="Q2225" s="795"/>
      <c r="R2225" s="796" t="s">
        <v>161</v>
      </c>
      <c r="S2225" s="797">
        <v>27918</v>
      </c>
    </row>
    <row r="2226" spans="1:19" s="161" customFormat="1">
      <c r="A2226" s="280"/>
      <c r="B2226" s="781"/>
      <c r="C2226" s="775"/>
      <c r="D2226" s="792"/>
      <c r="E2226" s="799" t="s">
        <v>1516</v>
      </c>
      <c r="F2226" s="800"/>
      <c r="G2226" s="800"/>
      <c r="H2226" s="800"/>
      <c r="I2226" s="800"/>
      <c r="J2226" s="800"/>
      <c r="K2226" s="800"/>
      <c r="L2226" s="800"/>
      <c r="M2226" s="800"/>
      <c r="N2226" s="801">
        <v>0.91000000000000025</v>
      </c>
      <c r="O2226" s="801">
        <v>0.91000000000000025</v>
      </c>
      <c r="P2226" s="801">
        <v>0.91</v>
      </c>
      <c r="Q2226" s="802">
        <v>1968.6590000000001</v>
      </c>
      <c r="R2226" s="800"/>
      <c r="S2226" s="803"/>
    </row>
    <row r="2227" spans="1:19" s="161" customFormat="1">
      <c r="A2227" s="280"/>
      <c r="B2227" s="781"/>
      <c r="C2227" s="785"/>
      <c r="D2227" s="796" t="s">
        <v>176</v>
      </c>
      <c r="E2227" s="792"/>
      <c r="F2227" s="792"/>
      <c r="G2227" s="792"/>
      <c r="H2227" s="792"/>
      <c r="I2227" s="792"/>
      <c r="J2227" s="792"/>
      <c r="K2227" s="792"/>
      <c r="L2227" s="792"/>
      <c r="M2227" s="792"/>
      <c r="N2227" s="794">
        <v>14.91</v>
      </c>
      <c r="O2227" s="794">
        <v>14.91</v>
      </c>
      <c r="P2227" s="794"/>
      <c r="Q2227" s="795">
        <v>68576.661999999997</v>
      </c>
      <c r="R2227" s="792"/>
      <c r="S2227" s="797"/>
    </row>
    <row r="2228" spans="1:19" s="161" customFormat="1">
      <c r="A2228" s="280"/>
      <c r="B2228" s="782"/>
      <c r="C2228" s="786" t="s">
        <v>2217</v>
      </c>
      <c r="D2228" s="800"/>
      <c r="E2228" s="800"/>
      <c r="F2228" s="800"/>
      <c r="G2228" s="800"/>
      <c r="H2228" s="800"/>
      <c r="I2228" s="800"/>
      <c r="J2228" s="800"/>
      <c r="K2228" s="800"/>
      <c r="L2228" s="800"/>
      <c r="M2228" s="800"/>
      <c r="N2228" s="801">
        <v>14.91</v>
      </c>
      <c r="O2228" s="801">
        <v>14.91</v>
      </c>
      <c r="P2228" s="801"/>
      <c r="Q2228" s="802">
        <v>68576.661999999997</v>
      </c>
      <c r="R2228" s="800"/>
      <c r="S2228" s="803"/>
    </row>
    <row r="2229" spans="1:19" s="161" customFormat="1">
      <c r="A2229" s="280"/>
      <c r="B2229" s="784" t="s">
        <v>1600</v>
      </c>
      <c r="C2229" s="779"/>
      <c r="D2229" s="804"/>
      <c r="E2229" s="804"/>
      <c r="F2229" s="804"/>
      <c r="G2229" s="804"/>
      <c r="H2229" s="804"/>
      <c r="I2229" s="804"/>
      <c r="J2229" s="804"/>
      <c r="K2229" s="804"/>
      <c r="L2229" s="804"/>
      <c r="M2229" s="804"/>
      <c r="N2229" s="805">
        <v>523.46000000000106</v>
      </c>
      <c r="O2229" s="805">
        <v>504.7419999999986</v>
      </c>
      <c r="P2229" s="805"/>
      <c r="Q2229" s="806">
        <v>1248499.8885696151</v>
      </c>
      <c r="R2229" s="804"/>
      <c r="S2229" s="807"/>
    </row>
    <row r="2230" spans="1:19" s="161" customFormat="1">
      <c r="A2230" s="280"/>
      <c r="B2230" s="783" t="s">
        <v>18</v>
      </c>
      <c r="C2230" s="776" t="s">
        <v>1433</v>
      </c>
      <c r="D2230" s="796" t="s">
        <v>150</v>
      </c>
      <c r="E2230" s="798" t="s">
        <v>1601</v>
      </c>
      <c r="F2230" s="796"/>
      <c r="G2230" s="798" t="s">
        <v>153</v>
      </c>
      <c r="H2230" s="796" t="s">
        <v>153</v>
      </c>
      <c r="I2230" s="798" t="s">
        <v>154</v>
      </c>
      <c r="J2230" s="796" t="s">
        <v>155</v>
      </c>
      <c r="K2230" s="798" t="s">
        <v>156</v>
      </c>
      <c r="L2230" s="796" t="s">
        <v>1602</v>
      </c>
      <c r="M2230" s="798" t="s">
        <v>1603</v>
      </c>
      <c r="N2230" s="794">
        <v>8</v>
      </c>
      <c r="O2230" s="794">
        <v>4.2499999999999991</v>
      </c>
      <c r="P2230" s="794"/>
      <c r="Q2230" s="795">
        <v>414.62000000000006</v>
      </c>
      <c r="R2230" s="796"/>
      <c r="S2230" s="797"/>
    </row>
    <row r="2231" spans="1:19" s="161" customFormat="1">
      <c r="A2231" s="280"/>
      <c r="B2231" s="781"/>
      <c r="C2231" s="775"/>
      <c r="D2231" s="792"/>
      <c r="E2231" s="793"/>
      <c r="F2231" s="792"/>
      <c r="G2231" s="793"/>
      <c r="H2231" s="792"/>
      <c r="I2231" s="793"/>
      <c r="J2231" s="792"/>
      <c r="K2231" s="793"/>
      <c r="L2231" s="792"/>
      <c r="M2231" s="793"/>
      <c r="N2231" s="794"/>
      <c r="O2231" s="794"/>
      <c r="P2231" s="794"/>
      <c r="Q2231" s="795"/>
      <c r="R2231" s="796" t="s">
        <v>161</v>
      </c>
      <c r="S2231" s="797">
        <v>32438.599999999995</v>
      </c>
    </row>
    <row r="2232" spans="1:19" s="161" customFormat="1">
      <c r="A2232" s="280"/>
      <c r="B2232" s="781"/>
      <c r="C2232" s="775"/>
      <c r="D2232" s="792"/>
      <c r="E2232" s="799" t="s">
        <v>1604</v>
      </c>
      <c r="F2232" s="800"/>
      <c r="G2232" s="800"/>
      <c r="H2232" s="800"/>
      <c r="I2232" s="800"/>
      <c r="J2232" s="800"/>
      <c r="K2232" s="800"/>
      <c r="L2232" s="800"/>
      <c r="M2232" s="800"/>
      <c r="N2232" s="801">
        <v>8</v>
      </c>
      <c r="O2232" s="801">
        <v>4.2499999999999991</v>
      </c>
      <c r="P2232" s="801">
        <v>4.5</v>
      </c>
      <c r="Q2232" s="802">
        <v>414.62000000000006</v>
      </c>
      <c r="R2232" s="800"/>
      <c r="S2232" s="803"/>
    </row>
    <row r="2233" spans="1:19" s="161" customFormat="1">
      <c r="A2233" s="280"/>
      <c r="B2233" s="781"/>
      <c r="C2233" s="785"/>
      <c r="D2233" s="796" t="s">
        <v>176</v>
      </c>
      <c r="E2233" s="792"/>
      <c r="F2233" s="792"/>
      <c r="G2233" s="792"/>
      <c r="H2233" s="792"/>
      <c r="I2233" s="792"/>
      <c r="J2233" s="792"/>
      <c r="K2233" s="792"/>
      <c r="L2233" s="792"/>
      <c r="M2233" s="792"/>
      <c r="N2233" s="794">
        <v>8</v>
      </c>
      <c r="O2233" s="794">
        <v>4.2499999999999991</v>
      </c>
      <c r="P2233" s="794"/>
      <c r="Q2233" s="795">
        <v>414.62000000000006</v>
      </c>
      <c r="R2233" s="792"/>
      <c r="S2233" s="797"/>
    </row>
    <row r="2234" spans="1:19" s="161" customFormat="1">
      <c r="A2234" s="280"/>
      <c r="B2234" s="781"/>
      <c r="C2234" s="786" t="s">
        <v>1436</v>
      </c>
      <c r="D2234" s="800"/>
      <c r="E2234" s="800"/>
      <c r="F2234" s="800"/>
      <c r="G2234" s="800"/>
      <c r="H2234" s="800"/>
      <c r="I2234" s="800"/>
      <c r="J2234" s="800"/>
      <c r="K2234" s="800"/>
      <c r="L2234" s="800"/>
      <c r="M2234" s="800"/>
      <c r="N2234" s="801">
        <v>8</v>
      </c>
      <c r="O2234" s="801">
        <v>4.2499999999999991</v>
      </c>
      <c r="P2234" s="801"/>
      <c r="Q2234" s="802">
        <v>414.62000000000006</v>
      </c>
      <c r="R2234" s="800"/>
      <c r="S2234" s="803"/>
    </row>
    <row r="2235" spans="1:19" s="161" customFormat="1">
      <c r="A2235" s="280"/>
      <c r="B2235" s="781"/>
      <c r="C2235" s="776" t="s">
        <v>1605</v>
      </c>
      <c r="D2235" s="796" t="s">
        <v>177</v>
      </c>
      <c r="E2235" s="798" t="s">
        <v>1606</v>
      </c>
      <c r="F2235" s="796" t="s">
        <v>1607</v>
      </c>
      <c r="G2235" s="798" t="s">
        <v>179</v>
      </c>
      <c r="H2235" s="796" t="s">
        <v>179</v>
      </c>
      <c r="I2235" s="798" t="s">
        <v>159</v>
      </c>
      <c r="J2235" s="796" t="s">
        <v>155</v>
      </c>
      <c r="K2235" s="798" t="s">
        <v>156</v>
      </c>
      <c r="L2235" s="796" t="s">
        <v>1608</v>
      </c>
      <c r="M2235" s="798" t="s">
        <v>1608</v>
      </c>
      <c r="N2235" s="794">
        <v>1.5</v>
      </c>
      <c r="O2235" s="794">
        <v>1.2</v>
      </c>
      <c r="P2235" s="794"/>
      <c r="Q2235" s="795">
        <v>6015.8170000000009</v>
      </c>
      <c r="R2235" s="796"/>
      <c r="S2235" s="797"/>
    </row>
    <row r="2236" spans="1:19" s="161" customFormat="1">
      <c r="A2236" s="280"/>
      <c r="B2236" s="781"/>
      <c r="C2236" s="775"/>
      <c r="D2236" s="792"/>
      <c r="E2236" s="793"/>
      <c r="F2236" s="796" t="s">
        <v>1609</v>
      </c>
      <c r="G2236" s="798" t="s">
        <v>179</v>
      </c>
      <c r="H2236" s="796" t="s">
        <v>179</v>
      </c>
      <c r="I2236" s="798" t="s">
        <v>159</v>
      </c>
      <c r="J2236" s="796" t="s">
        <v>155</v>
      </c>
      <c r="K2236" s="798" t="s">
        <v>156</v>
      </c>
      <c r="L2236" s="796" t="s">
        <v>1608</v>
      </c>
      <c r="M2236" s="798" t="s">
        <v>1608</v>
      </c>
      <c r="N2236" s="794">
        <v>1.5</v>
      </c>
      <c r="O2236" s="794">
        <v>1.2</v>
      </c>
      <c r="P2236" s="794"/>
      <c r="Q2236" s="795">
        <v>7388.2539999999999</v>
      </c>
      <c r="R2236" s="796"/>
      <c r="S2236" s="797"/>
    </row>
    <row r="2237" spans="1:19" s="161" customFormat="1">
      <c r="A2237" s="280"/>
      <c r="B2237" s="781"/>
      <c r="C2237" s="775"/>
      <c r="D2237" s="792"/>
      <c r="E2237" s="793"/>
      <c r="F2237" s="796" t="s">
        <v>1610</v>
      </c>
      <c r="G2237" s="798" t="s">
        <v>179</v>
      </c>
      <c r="H2237" s="796" t="s">
        <v>179</v>
      </c>
      <c r="I2237" s="798" t="s">
        <v>159</v>
      </c>
      <c r="J2237" s="796" t="s">
        <v>155</v>
      </c>
      <c r="K2237" s="798" t="s">
        <v>156</v>
      </c>
      <c r="L2237" s="796" t="s">
        <v>1608</v>
      </c>
      <c r="M2237" s="798" t="s">
        <v>1608</v>
      </c>
      <c r="N2237" s="794">
        <v>1.5</v>
      </c>
      <c r="O2237" s="794">
        <v>1.29</v>
      </c>
      <c r="P2237" s="794"/>
      <c r="Q2237" s="795">
        <v>7389.0050000000001</v>
      </c>
      <c r="R2237" s="796"/>
      <c r="S2237" s="797"/>
    </row>
    <row r="2238" spans="1:19" s="161" customFormat="1">
      <c r="A2238" s="280"/>
      <c r="B2238" s="781"/>
      <c r="C2238" s="775"/>
      <c r="D2238" s="792"/>
      <c r="E2238" s="799" t="s">
        <v>1611</v>
      </c>
      <c r="F2238" s="800"/>
      <c r="G2238" s="800"/>
      <c r="H2238" s="800"/>
      <c r="I2238" s="800"/>
      <c r="J2238" s="800"/>
      <c r="K2238" s="800"/>
      <c r="L2238" s="800"/>
      <c r="M2238" s="800"/>
      <c r="N2238" s="801">
        <v>4.5</v>
      </c>
      <c r="O2238" s="801">
        <v>3.69</v>
      </c>
      <c r="P2238" s="801">
        <v>3.617</v>
      </c>
      <c r="Q2238" s="802">
        <v>20793.076000000001</v>
      </c>
      <c r="R2238" s="800"/>
      <c r="S2238" s="803"/>
    </row>
    <row r="2239" spans="1:19" s="161" customFormat="1">
      <c r="A2239" s="280"/>
      <c r="B2239" s="781"/>
      <c r="C2239" s="785"/>
      <c r="D2239" s="796" t="s">
        <v>189</v>
      </c>
      <c r="E2239" s="792"/>
      <c r="F2239" s="792"/>
      <c r="G2239" s="792"/>
      <c r="H2239" s="792"/>
      <c r="I2239" s="792"/>
      <c r="J2239" s="792"/>
      <c r="K2239" s="792"/>
      <c r="L2239" s="792"/>
      <c r="M2239" s="792"/>
      <c r="N2239" s="794">
        <v>4.5</v>
      </c>
      <c r="O2239" s="794">
        <v>3.69</v>
      </c>
      <c r="P2239" s="794"/>
      <c r="Q2239" s="795">
        <v>20793.076000000001</v>
      </c>
      <c r="R2239" s="792"/>
      <c r="S2239" s="797"/>
    </row>
    <row r="2240" spans="1:19" s="161" customFormat="1">
      <c r="A2240" s="280"/>
      <c r="B2240" s="781"/>
      <c r="C2240" s="786" t="s">
        <v>1612</v>
      </c>
      <c r="D2240" s="800"/>
      <c r="E2240" s="800"/>
      <c r="F2240" s="800"/>
      <c r="G2240" s="800"/>
      <c r="H2240" s="800"/>
      <c r="I2240" s="800"/>
      <c r="J2240" s="800"/>
      <c r="K2240" s="800"/>
      <c r="L2240" s="800"/>
      <c r="M2240" s="800"/>
      <c r="N2240" s="801">
        <v>4.5</v>
      </c>
      <c r="O2240" s="801">
        <v>3.69</v>
      </c>
      <c r="P2240" s="801"/>
      <c r="Q2240" s="802">
        <v>20793.076000000001</v>
      </c>
      <c r="R2240" s="800"/>
      <c r="S2240" s="803"/>
    </row>
    <row r="2241" spans="1:254" s="161" customFormat="1">
      <c r="A2241" s="280"/>
      <c r="B2241" s="781"/>
      <c r="C2241" s="776" t="s">
        <v>1613</v>
      </c>
      <c r="D2241" s="796" t="s">
        <v>150</v>
      </c>
      <c r="E2241" s="798" t="s">
        <v>1634</v>
      </c>
      <c r="F2241" s="796" t="s">
        <v>1614</v>
      </c>
      <c r="G2241" s="798" t="s">
        <v>153</v>
      </c>
      <c r="H2241" s="796" t="s">
        <v>153</v>
      </c>
      <c r="I2241" s="798" t="s">
        <v>159</v>
      </c>
      <c r="J2241" s="796" t="s">
        <v>155</v>
      </c>
      <c r="K2241" s="798" t="s">
        <v>156</v>
      </c>
      <c r="L2241" s="796" t="s">
        <v>1615</v>
      </c>
      <c r="M2241" s="798" t="s">
        <v>18</v>
      </c>
      <c r="N2241" s="794">
        <v>0</v>
      </c>
      <c r="O2241" s="794">
        <v>0</v>
      </c>
      <c r="P2241" s="794"/>
      <c r="Q2241" s="795">
        <v>0</v>
      </c>
      <c r="R2241" s="796"/>
      <c r="S2241" s="797"/>
    </row>
    <row r="2242" spans="1:254" s="161" customFormat="1">
      <c r="A2242" s="280"/>
      <c r="B2242" s="781"/>
      <c r="C2242" s="775"/>
      <c r="D2242" s="792"/>
      <c r="E2242" s="793"/>
      <c r="F2242" s="792"/>
      <c r="G2242" s="793"/>
      <c r="H2242" s="792"/>
      <c r="I2242" s="793"/>
      <c r="J2242" s="792"/>
      <c r="K2242" s="793"/>
      <c r="L2242" s="792"/>
      <c r="M2242" s="793"/>
      <c r="N2242" s="794"/>
      <c r="O2242" s="794"/>
      <c r="P2242" s="794"/>
      <c r="Q2242" s="795"/>
      <c r="R2242" s="796" t="s">
        <v>161</v>
      </c>
      <c r="S2242" s="797">
        <v>0</v>
      </c>
    </row>
    <row r="2243" spans="1:254" s="161" customFormat="1">
      <c r="A2243" s="280"/>
      <c r="B2243" s="781"/>
      <c r="C2243" s="775"/>
      <c r="D2243" s="792"/>
      <c r="E2243" s="799" t="s">
        <v>1637</v>
      </c>
      <c r="F2243" s="800"/>
      <c r="G2243" s="800"/>
      <c r="H2243" s="800"/>
      <c r="I2243" s="800"/>
      <c r="J2243" s="800"/>
      <c r="K2243" s="800"/>
      <c r="L2243" s="800"/>
      <c r="M2243" s="800"/>
      <c r="N2243" s="801">
        <v>0</v>
      </c>
      <c r="O2243" s="801">
        <v>0</v>
      </c>
      <c r="P2243" s="801">
        <v>0</v>
      </c>
      <c r="Q2243" s="802">
        <v>0</v>
      </c>
      <c r="R2243" s="800"/>
      <c r="S2243" s="803"/>
    </row>
    <row r="2244" spans="1:254" s="161" customFormat="1">
      <c r="A2244" s="280"/>
      <c r="B2244" s="781"/>
      <c r="C2244" s="775"/>
      <c r="D2244" s="792"/>
      <c r="E2244" s="798" t="s">
        <v>1887</v>
      </c>
      <c r="F2244" s="796" t="s">
        <v>1614</v>
      </c>
      <c r="G2244" s="798" t="s">
        <v>153</v>
      </c>
      <c r="H2244" s="796" t="s">
        <v>153</v>
      </c>
      <c r="I2244" s="798" t="s">
        <v>159</v>
      </c>
      <c r="J2244" s="796" t="s">
        <v>155</v>
      </c>
      <c r="K2244" s="798" t="s">
        <v>156</v>
      </c>
      <c r="L2244" s="796" t="s">
        <v>1616</v>
      </c>
      <c r="M2244" s="798" t="s">
        <v>1617</v>
      </c>
      <c r="N2244" s="794">
        <v>0</v>
      </c>
      <c r="O2244" s="794">
        <v>0</v>
      </c>
      <c r="P2244" s="794"/>
      <c r="Q2244" s="795">
        <v>0</v>
      </c>
      <c r="R2244" s="796"/>
      <c r="S2244" s="797"/>
    </row>
    <row r="2245" spans="1:254" s="161" customFormat="1">
      <c r="A2245" s="280"/>
      <c r="B2245" s="781"/>
      <c r="C2245" s="775"/>
      <c r="D2245" s="792"/>
      <c r="E2245" s="793"/>
      <c r="F2245" s="792"/>
      <c r="G2245" s="793"/>
      <c r="H2245" s="792"/>
      <c r="I2245" s="793"/>
      <c r="J2245" s="792"/>
      <c r="K2245" s="793"/>
      <c r="L2245" s="792"/>
      <c r="M2245" s="793"/>
      <c r="N2245" s="794"/>
      <c r="O2245" s="794"/>
      <c r="P2245" s="794"/>
      <c r="Q2245" s="795"/>
      <c r="R2245" s="796" t="s">
        <v>161</v>
      </c>
      <c r="S2245" s="797">
        <v>0</v>
      </c>
    </row>
    <row r="2246" spans="1:254" s="161" customFormat="1">
      <c r="A2246" s="280"/>
      <c r="B2246" s="781"/>
      <c r="C2246" s="775"/>
      <c r="D2246" s="792"/>
      <c r="E2246" s="799" t="s">
        <v>1888</v>
      </c>
      <c r="F2246" s="800"/>
      <c r="G2246" s="800"/>
      <c r="H2246" s="800"/>
      <c r="I2246" s="800"/>
      <c r="J2246" s="800"/>
      <c r="K2246" s="800"/>
      <c r="L2246" s="800"/>
      <c r="M2246" s="800"/>
      <c r="N2246" s="801">
        <v>0</v>
      </c>
      <c r="O2246" s="801">
        <v>0</v>
      </c>
      <c r="P2246" s="801">
        <v>0</v>
      </c>
      <c r="Q2246" s="802">
        <v>0</v>
      </c>
      <c r="R2246" s="800"/>
      <c r="S2246" s="803"/>
    </row>
    <row r="2247" spans="1:254" s="161" customFormat="1">
      <c r="A2247" s="280"/>
      <c r="B2247" s="781"/>
      <c r="C2247" s="775"/>
      <c r="D2247" s="796" t="s">
        <v>176</v>
      </c>
      <c r="E2247" s="792"/>
      <c r="F2247" s="792"/>
      <c r="G2247" s="792"/>
      <c r="H2247" s="792"/>
      <c r="I2247" s="792"/>
      <c r="J2247" s="792"/>
      <c r="K2247" s="792"/>
      <c r="L2247" s="792"/>
      <c r="M2247" s="792"/>
      <c r="N2247" s="794">
        <v>0</v>
      </c>
      <c r="O2247" s="794">
        <v>0</v>
      </c>
      <c r="P2247" s="794"/>
      <c r="Q2247" s="795">
        <v>0</v>
      </c>
      <c r="R2247" s="792"/>
      <c r="S2247" s="797"/>
    </row>
    <row r="2248" spans="1:254" s="161" customFormat="1" ht="14.25">
      <c r="A2248" s="281"/>
      <c r="B2248" s="781"/>
      <c r="C2248" s="775"/>
      <c r="D2248" s="796" t="s">
        <v>177</v>
      </c>
      <c r="E2248" s="798" t="s">
        <v>1618</v>
      </c>
      <c r="F2248" s="796" t="s">
        <v>225</v>
      </c>
      <c r="G2248" s="798" t="s">
        <v>179</v>
      </c>
      <c r="H2248" s="796" t="s">
        <v>179</v>
      </c>
      <c r="I2248" s="798" t="s">
        <v>159</v>
      </c>
      <c r="J2248" s="796" t="s">
        <v>223</v>
      </c>
      <c r="K2248" s="798" t="s">
        <v>156</v>
      </c>
      <c r="L2248" s="796" t="s">
        <v>1619</v>
      </c>
      <c r="M2248" s="798" t="s">
        <v>1620</v>
      </c>
      <c r="N2248" s="794">
        <v>57</v>
      </c>
      <c r="O2248" s="794">
        <v>58.175999999999995</v>
      </c>
      <c r="P2248" s="794"/>
      <c r="Q2248" s="795">
        <v>402732.35100000002</v>
      </c>
      <c r="R2248" s="796"/>
      <c r="S2248" s="797"/>
      <c r="T2248" s="234"/>
      <c r="U2248" s="234"/>
      <c r="V2248" s="234"/>
      <c r="W2248" s="234"/>
      <c r="X2248" s="234"/>
      <c r="Y2248" s="234"/>
      <c r="Z2248" s="234"/>
      <c r="AA2248" s="234"/>
      <c r="AB2248" s="234"/>
      <c r="AC2248" s="234"/>
      <c r="AD2248" s="234"/>
      <c r="AE2248" s="234"/>
      <c r="AF2248" s="234"/>
      <c r="AG2248" s="234"/>
      <c r="AH2248" s="234"/>
      <c r="AI2248" s="234"/>
      <c r="AJ2248" s="234"/>
      <c r="AK2248" s="234"/>
      <c r="AL2248" s="234"/>
      <c r="AM2248" s="234"/>
      <c r="AN2248" s="234"/>
      <c r="AO2248" s="234"/>
      <c r="AP2248" s="234"/>
      <c r="AQ2248" s="234"/>
      <c r="AR2248" s="234"/>
      <c r="AS2248" s="234"/>
      <c r="AT2248" s="234"/>
      <c r="AU2248" s="234"/>
      <c r="AV2248" s="234"/>
      <c r="AW2248" s="234"/>
      <c r="AX2248" s="234"/>
      <c r="AY2248" s="234"/>
      <c r="AZ2248" s="234"/>
      <c r="BA2248" s="234"/>
      <c r="BB2248" s="234"/>
      <c r="BC2248" s="234"/>
      <c r="BD2248" s="234"/>
      <c r="BE2248" s="234"/>
      <c r="BF2248" s="234"/>
      <c r="BG2248" s="234"/>
      <c r="BH2248" s="234"/>
      <c r="BI2248" s="234"/>
      <c r="BJ2248" s="234"/>
      <c r="BK2248" s="234"/>
      <c r="BL2248" s="234"/>
      <c r="BM2248" s="234"/>
      <c r="BN2248" s="234"/>
      <c r="BO2248" s="234"/>
      <c r="BP2248" s="234"/>
      <c r="BQ2248" s="234"/>
      <c r="BR2248" s="234"/>
      <c r="BS2248" s="234"/>
      <c r="BT2248" s="234"/>
      <c r="BU2248" s="234"/>
      <c r="BV2248" s="234"/>
      <c r="BW2248" s="234"/>
      <c r="BX2248" s="234"/>
      <c r="BY2248" s="234"/>
      <c r="BZ2248" s="234"/>
      <c r="CA2248" s="234"/>
      <c r="CB2248" s="234"/>
      <c r="CC2248" s="234"/>
      <c r="CD2248" s="234"/>
      <c r="CE2248" s="234"/>
      <c r="CF2248" s="234"/>
      <c r="CG2248" s="234"/>
      <c r="CH2248" s="234"/>
      <c r="CI2248" s="234"/>
      <c r="CJ2248" s="234"/>
      <c r="CK2248" s="234"/>
      <c r="CL2248" s="234"/>
      <c r="CM2248" s="234"/>
      <c r="CN2248" s="234"/>
      <c r="CO2248" s="234"/>
      <c r="CP2248" s="234"/>
      <c r="CQ2248" s="234"/>
      <c r="CR2248" s="234"/>
      <c r="CS2248" s="234"/>
      <c r="CT2248" s="234"/>
      <c r="CU2248" s="234"/>
      <c r="CV2248" s="234"/>
      <c r="CW2248" s="234"/>
      <c r="CX2248" s="234"/>
      <c r="CY2248" s="234"/>
      <c r="CZ2248" s="234"/>
      <c r="DA2248" s="234"/>
      <c r="DB2248" s="234"/>
      <c r="DC2248" s="234"/>
      <c r="DD2248" s="234"/>
      <c r="DE2248" s="234"/>
      <c r="DF2248" s="234"/>
      <c r="DG2248" s="234"/>
      <c r="DH2248" s="234"/>
      <c r="DI2248" s="234"/>
      <c r="DJ2248" s="234"/>
      <c r="DK2248" s="234"/>
      <c r="DL2248" s="234"/>
      <c r="DM2248" s="234"/>
      <c r="DN2248" s="234"/>
      <c r="DO2248" s="234"/>
      <c r="DP2248" s="234"/>
      <c r="DQ2248" s="234"/>
      <c r="DR2248" s="234"/>
      <c r="DS2248" s="234"/>
      <c r="DT2248" s="234"/>
      <c r="DU2248" s="234"/>
      <c r="DV2248" s="234"/>
      <c r="DW2248" s="234"/>
      <c r="DX2248" s="234"/>
      <c r="DY2248" s="234"/>
      <c r="DZ2248" s="234"/>
      <c r="EA2248" s="234"/>
      <c r="EB2248" s="234"/>
      <c r="EC2248" s="234"/>
      <c r="ED2248" s="234"/>
      <c r="EE2248" s="234"/>
      <c r="EF2248" s="234"/>
      <c r="EG2248" s="234"/>
      <c r="EH2248" s="234"/>
      <c r="EI2248" s="234"/>
      <c r="EJ2248" s="234"/>
      <c r="EK2248" s="234"/>
      <c r="EL2248" s="234"/>
      <c r="EM2248" s="234"/>
      <c r="EN2248" s="234"/>
      <c r="EO2248" s="234"/>
      <c r="EP2248" s="234"/>
      <c r="EQ2248" s="234"/>
      <c r="ER2248" s="234"/>
      <c r="ES2248" s="234"/>
      <c r="ET2248" s="234"/>
      <c r="EU2248" s="234"/>
      <c r="EV2248" s="234"/>
      <c r="EW2248" s="234"/>
      <c r="EX2248" s="234"/>
      <c r="EY2248" s="234"/>
      <c r="EZ2248" s="234"/>
      <c r="FA2248" s="234"/>
      <c r="FB2248" s="234"/>
      <c r="FC2248" s="234"/>
      <c r="FD2248" s="234"/>
      <c r="FE2248" s="234"/>
      <c r="FF2248" s="234"/>
      <c r="FG2248" s="234"/>
      <c r="FH2248" s="234"/>
      <c r="FI2248" s="234"/>
      <c r="FJ2248" s="234"/>
      <c r="FK2248" s="234"/>
      <c r="FL2248" s="234"/>
      <c r="FM2248" s="234"/>
      <c r="FN2248" s="234"/>
      <c r="FO2248" s="234"/>
      <c r="FP2248" s="234"/>
      <c r="FQ2248" s="234"/>
      <c r="FR2248" s="234"/>
      <c r="FS2248" s="234"/>
      <c r="FT2248" s="234"/>
      <c r="FU2248" s="234"/>
      <c r="FV2248" s="234"/>
      <c r="FW2248" s="234"/>
      <c r="FX2248" s="234"/>
      <c r="FY2248" s="234"/>
      <c r="FZ2248" s="234"/>
      <c r="GA2248" s="234"/>
      <c r="GB2248" s="234"/>
      <c r="GC2248" s="234"/>
      <c r="GD2248" s="234"/>
      <c r="GE2248" s="234"/>
      <c r="GF2248" s="234"/>
      <c r="GG2248" s="234"/>
      <c r="GH2248" s="234"/>
      <c r="GI2248" s="234"/>
      <c r="GJ2248" s="234"/>
      <c r="GK2248" s="234"/>
      <c r="GL2248" s="234"/>
      <c r="GM2248" s="234"/>
      <c r="GN2248" s="234"/>
      <c r="GO2248" s="234"/>
      <c r="GP2248" s="234"/>
      <c r="GQ2248" s="234"/>
      <c r="GR2248" s="234"/>
      <c r="GS2248" s="234"/>
      <c r="GT2248" s="234"/>
      <c r="GU2248" s="234"/>
      <c r="GV2248" s="234"/>
      <c r="GW2248" s="234"/>
      <c r="GX2248" s="234"/>
      <c r="GY2248" s="234"/>
      <c r="GZ2248" s="234"/>
      <c r="HA2248" s="234"/>
      <c r="HB2248" s="234"/>
      <c r="HC2248" s="234"/>
      <c r="HD2248" s="234"/>
      <c r="HE2248" s="234"/>
      <c r="HF2248" s="234"/>
      <c r="HG2248" s="234"/>
      <c r="HH2248" s="234"/>
      <c r="HI2248" s="234"/>
      <c r="HJ2248" s="234"/>
      <c r="HK2248" s="234"/>
      <c r="HL2248" s="234"/>
      <c r="HM2248" s="234"/>
      <c r="HN2248" s="234"/>
      <c r="HO2248" s="234"/>
      <c r="HP2248" s="234"/>
      <c r="HQ2248" s="234"/>
      <c r="HR2248" s="234"/>
      <c r="HS2248" s="234"/>
      <c r="HT2248" s="234"/>
      <c r="HU2248" s="234"/>
      <c r="HV2248" s="234"/>
      <c r="HW2248" s="234"/>
      <c r="HX2248" s="234"/>
      <c r="HY2248" s="234"/>
      <c r="HZ2248" s="234"/>
      <c r="IA2248" s="234"/>
      <c r="IB2248" s="234"/>
      <c r="IC2248" s="234"/>
      <c r="ID2248" s="234"/>
      <c r="IE2248" s="234"/>
      <c r="IF2248" s="234"/>
      <c r="IG2248" s="234"/>
      <c r="IH2248" s="234"/>
      <c r="II2248" s="234"/>
      <c r="IJ2248" s="234"/>
      <c r="IK2248" s="234"/>
      <c r="IL2248" s="234"/>
      <c r="IM2248" s="234"/>
      <c r="IN2248" s="234"/>
      <c r="IO2248" s="234"/>
      <c r="IP2248" s="234"/>
      <c r="IQ2248" s="234"/>
      <c r="IR2248" s="234"/>
      <c r="IS2248" s="234"/>
      <c r="IT2248" s="234"/>
    </row>
    <row r="2249" spans="1:254" s="161" customFormat="1">
      <c r="A2249" s="280"/>
      <c r="B2249" s="781"/>
      <c r="C2249" s="775"/>
      <c r="D2249" s="792"/>
      <c r="E2249" s="793"/>
      <c r="F2249" s="796" t="s">
        <v>228</v>
      </c>
      <c r="G2249" s="798" t="s">
        <v>179</v>
      </c>
      <c r="H2249" s="796" t="s">
        <v>179</v>
      </c>
      <c r="I2249" s="798" t="s">
        <v>159</v>
      </c>
      <c r="J2249" s="796" t="s">
        <v>223</v>
      </c>
      <c r="K2249" s="798" t="s">
        <v>156</v>
      </c>
      <c r="L2249" s="796" t="s">
        <v>1619</v>
      </c>
      <c r="M2249" s="798" t="s">
        <v>1620</v>
      </c>
      <c r="N2249" s="794">
        <v>57</v>
      </c>
      <c r="O2249" s="794">
        <v>57.54099999999999</v>
      </c>
      <c r="P2249" s="794"/>
      <c r="Q2249" s="795">
        <v>401582.77799999999</v>
      </c>
      <c r="R2249" s="796"/>
      <c r="S2249" s="797"/>
    </row>
    <row r="2250" spans="1:254" s="161" customFormat="1">
      <c r="A2250" s="280"/>
      <c r="B2250" s="781"/>
      <c r="C2250" s="775"/>
      <c r="D2250" s="792"/>
      <c r="E2250" s="799" t="s">
        <v>1621</v>
      </c>
      <c r="F2250" s="800"/>
      <c r="G2250" s="800"/>
      <c r="H2250" s="800"/>
      <c r="I2250" s="800"/>
      <c r="J2250" s="800"/>
      <c r="K2250" s="800"/>
      <c r="L2250" s="800"/>
      <c r="M2250" s="800"/>
      <c r="N2250" s="801">
        <v>114</v>
      </c>
      <c r="O2250" s="801">
        <v>115.71700000000004</v>
      </c>
      <c r="P2250" s="801">
        <v>113.54300000000001</v>
      </c>
      <c r="Q2250" s="802">
        <v>804315.12900000007</v>
      </c>
      <c r="R2250" s="800"/>
      <c r="S2250" s="803"/>
    </row>
    <row r="2251" spans="1:254" s="161" customFormat="1">
      <c r="A2251" s="280"/>
      <c r="B2251" s="781"/>
      <c r="C2251" s="785"/>
      <c r="D2251" s="796" t="s">
        <v>189</v>
      </c>
      <c r="E2251" s="792"/>
      <c r="F2251" s="792"/>
      <c r="G2251" s="792"/>
      <c r="H2251" s="792"/>
      <c r="I2251" s="792"/>
      <c r="J2251" s="792"/>
      <c r="K2251" s="792"/>
      <c r="L2251" s="792"/>
      <c r="M2251" s="792"/>
      <c r="N2251" s="794">
        <v>114</v>
      </c>
      <c r="O2251" s="794">
        <v>115.71700000000004</v>
      </c>
      <c r="P2251" s="794"/>
      <c r="Q2251" s="795">
        <v>804315.12900000007</v>
      </c>
      <c r="R2251" s="792"/>
      <c r="S2251" s="797"/>
    </row>
    <row r="2252" spans="1:254" s="161" customFormat="1">
      <c r="A2252" s="280"/>
      <c r="B2252" s="781"/>
      <c r="C2252" s="786" t="s">
        <v>1622</v>
      </c>
      <c r="D2252" s="800"/>
      <c r="E2252" s="800"/>
      <c r="F2252" s="800"/>
      <c r="G2252" s="800"/>
      <c r="H2252" s="800"/>
      <c r="I2252" s="800"/>
      <c r="J2252" s="800"/>
      <c r="K2252" s="800"/>
      <c r="L2252" s="800"/>
      <c r="M2252" s="800"/>
      <c r="N2252" s="801">
        <v>114</v>
      </c>
      <c r="O2252" s="801">
        <v>115.71700000000004</v>
      </c>
      <c r="P2252" s="801"/>
      <c r="Q2252" s="802">
        <v>804315.12900000007</v>
      </c>
      <c r="R2252" s="800"/>
      <c r="S2252" s="803"/>
    </row>
    <row r="2253" spans="1:254" s="161" customFormat="1">
      <c r="A2253" s="280"/>
      <c r="B2253" s="781"/>
      <c r="C2253" s="776" t="s">
        <v>362</v>
      </c>
      <c r="D2253" s="796" t="s">
        <v>177</v>
      </c>
      <c r="E2253" s="798" t="s">
        <v>2218</v>
      </c>
      <c r="F2253" s="796" t="s">
        <v>204</v>
      </c>
      <c r="G2253" s="798" t="s">
        <v>179</v>
      </c>
      <c r="H2253" s="796" t="s">
        <v>179</v>
      </c>
      <c r="I2253" s="798" t="s">
        <v>159</v>
      </c>
      <c r="J2253" s="796" t="s">
        <v>223</v>
      </c>
      <c r="K2253" s="798" t="s">
        <v>156</v>
      </c>
      <c r="L2253" s="796" t="s">
        <v>1619</v>
      </c>
      <c r="M2253" s="798" t="s">
        <v>2219</v>
      </c>
      <c r="N2253" s="794">
        <v>10.41</v>
      </c>
      <c r="O2253" s="794">
        <v>10.08</v>
      </c>
      <c r="P2253" s="794"/>
      <c r="Q2253" s="795">
        <v>9077.2629750000015</v>
      </c>
      <c r="R2253" s="796"/>
      <c r="S2253" s="797"/>
    </row>
    <row r="2254" spans="1:254" s="161" customFormat="1">
      <c r="A2254" s="280"/>
      <c r="B2254" s="781"/>
      <c r="C2254" s="775"/>
      <c r="D2254" s="792"/>
      <c r="E2254" s="793"/>
      <c r="F2254" s="796" t="s">
        <v>259</v>
      </c>
      <c r="G2254" s="798" t="s">
        <v>179</v>
      </c>
      <c r="H2254" s="796" t="s">
        <v>179</v>
      </c>
      <c r="I2254" s="798" t="s">
        <v>159</v>
      </c>
      <c r="J2254" s="796" t="s">
        <v>223</v>
      </c>
      <c r="K2254" s="798" t="s">
        <v>156</v>
      </c>
      <c r="L2254" s="796" t="s">
        <v>1619</v>
      </c>
      <c r="M2254" s="798" t="s">
        <v>2219</v>
      </c>
      <c r="N2254" s="794">
        <v>10.41</v>
      </c>
      <c r="O2254" s="794">
        <v>10.08</v>
      </c>
      <c r="P2254" s="794"/>
      <c r="Q2254" s="795">
        <v>13010.747009999999</v>
      </c>
      <c r="R2254" s="796"/>
      <c r="S2254" s="797"/>
    </row>
    <row r="2255" spans="1:254" s="161" customFormat="1">
      <c r="A2255" s="280"/>
      <c r="B2255" s="781"/>
      <c r="C2255" s="775"/>
      <c r="D2255" s="792"/>
      <c r="E2255" s="799" t="s">
        <v>2220</v>
      </c>
      <c r="F2255" s="800"/>
      <c r="G2255" s="800"/>
      <c r="H2255" s="800"/>
      <c r="I2255" s="800"/>
      <c r="J2255" s="800"/>
      <c r="K2255" s="800"/>
      <c r="L2255" s="800"/>
      <c r="M2255" s="800"/>
      <c r="N2255" s="801">
        <v>20.819999999999997</v>
      </c>
      <c r="O2255" s="801">
        <v>20.16</v>
      </c>
      <c r="P2255" s="801">
        <v>0</v>
      </c>
      <c r="Q2255" s="802">
        <v>22088.009985000001</v>
      </c>
      <c r="R2255" s="800"/>
      <c r="S2255" s="803"/>
    </row>
    <row r="2256" spans="1:254" s="161" customFormat="1">
      <c r="A2256" s="280"/>
      <c r="B2256" s="781"/>
      <c r="C2256" s="775"/>
      <c r="D2256" s="792"/>
      <c r="E2256" s="798" t="s">
        <v>2221</v>
      </c>
      <c r="F2256" s="796" t="s">
        <v>204</v>
      </c>
      <c r="G2256" s="798" t="s">
        <v>179</v>
      </c>
      <c r="H2256" s="796" t="s">
        <v>179</v>
      </c>
      <c r="I2256" s="798" t="s">
        <v>159</v>
      </c>
      <c r="J2256" s="796" t="s">
        <v>223</v>
      </c>
      <c r="K2256" s="798" t="s">
        <v>156</v>
      </c>
      <c r="L2256" s="796" t="s">
        <v>1619</v>
      </c>
      <c r="M2256" s="798" t="s">
        <v>2219</v>
      </c>
      <c r="N2256" s="794">
        <v>10.41</v>
      </c>
      <c r="O2256" s="794">
        <v>10.08</v>
      </c>
      <c r="P2256" s="794"/>
      <c r="Q2256" s="795">
        <v>14562.465077500001</v>
      </c>
      <c r="R2256" s="796"/>
      <c r="S2256" s="797"/>
    </row>
    <row r="2257" spans="1:254" s="161" customFormat="1">
      <c r="A2257" s="280"/>
      <c r="B2257" s="781"/>
      <c r="C2257" s="775"/>
      <c r="D2257" s="792"/>
      <c r="E2257" s="793"/>
      <c r="F2257" s="796" t="s">
        <v>259</v>
      </c>
      <c r="G2257" s="798" t="s">
        <v>179</v>
      </c>
      <c r="H2257" s="796" t="s">
        <v>179</v>
      </c>
      <c r="I2257" s="798" t="s">
        <v>159</v>
      </c>
      <c r="J2257" s="796" t="s">
        <v>223</v>
      </c>
      <c r="K2257" s="798" t="s">
        <v>156</v>
      </c>
      <c r="L2257" s="796" t="s">
        <v>1619</v>
      </c>
      <c r="M2257" s="798" t="s">
        <v>2219</v>
      </c>
      <c r="N2257" s="794">
        <v>10.41</v>
      </c>
      <c r="O2257" s="794">
        <v>10.08</v>
      </c>
      <c r="P2257" s="794"/>
      <c r="Q2257" s="795">
        <v>15158.193589999999</v>
      </c>
      <c r="R2257" s="796"/>
      <c r="S2257" s="797"/>
    </row>
    <row r="2258" spans="1:254" s="161" customFormat="1">
      <c r="A2258" s="280"/>
      <c r="B2258" s="781"/>
      <c r="C2258" s="775"/>
      <c r="D2258" s="792"/>
      <c r="E2258" s="799" t="s">
        <v>2222</v>
      </c>
      <c r="F2258" s="800"/>
      <c r="G2258" s="800"/>
      <c r="H2258" s="800"/>
      <c r="I2258" s="800"/>
      <c r="J2258" s="800"/>
      <c r="K2258" s="800"/>
      <c r="L2258" s="800"/>
      <c r="M2258" s="800"/>
      <c r="N2258" s="801">
        <v>20.819999999999997</v>
      </c>
      <c r="O2258" s="801">
        <v>20.16</v>
      </c>
      <c r="P2258" s="801">
        <v>0</v>
      </c>
      <c r="Q2258" s="802">
        <v>29720.658667500004</v>
      </c>
      <c r="R2258" s="800"/>
      <c r="S2258" s="803"/>
    </row>
    <row r="2259" spans="1:254" s="161" customFormat="1">
      <c r="A2259" s="280"/>
      <c r="B2259" s="781"/>
      <c r="C2259" s="775"/>
      <c r="D2259" s="792"/>
      <c r="E2259" s="798" t="s">
        <v>2223</v>
      </c>
      <c r="F2259" s="796" t="s">
        <v>204</v>
      </c>
      <c r="G2259" s="798" t="s">
        <v>179</v>
      </c>
      <c r="H2259" s="796" t="s">
        <v>179</v>
      </c>
      <c r="I2259" s="798" t="s">
        <v>159</v>
      </c>
      <c r="J2259" s="796" t="s">
        <v>223</v>
      </c>
      <c r="K2259" s="798" t="s">
        <v>156</v>
      </c>
      <c r="L2259" s="796" t="s">
        <v>1619</v>
      </c>
      <c r="M2259" s="798" t="s">
        <v>2219</v>
      </c>
      <c r="N2259" s="794">
        <v>10.41</v>
      </c>
      <c r="O2259" s="794">
        <v>10.08</v>
      </c>
      <c r="P2259" s="794"/>
      <c r="Q2259" s="795">
        <v>13564.577437499998</v>
      </c>
      <c r="R2259" s="796"/>
      <c r="S2259" s="797"/>
    </row>
    <row r="2260" spans="1:254" s="161" customFormat="1">
      <c r="A2260" s="280"/>
      <c r="B2260" s="781"/>
      <c r="C2260" s="775"/>
      <c r="D2260" s="792"/>
      <c r="E2260" s="793"/>
      <c r="F2260" s="796" t="s">
        <v>259</v>
      </c>
      <c r="G2260" s="798" t="s">
        <v>179</v>
      </c>
      <c r="H2260" s="796" t="s">
        <v>179</v>
      </c>
      <c r="I2260" s="798" t="s">
        <v>159</v>
      </c>
      <c r="J2260" s="796" t="s">
        <v>223</v>
      </c>
      <c r="K2260" s="798" t="s">
        <v>156</v>
      </c>
      <c r="L2260" s="796" t="s">
        <v>1619</v>
      </c>
      <c r="M2260" s="798" t="s">
        <v>2219</v>
      </c>
      <c r="N2260" s="794">
        <v>10.41</v>
      </c>
      <c r="O2260" s="794">
        <v>10.08</v>
      </c>
      <c r="P2260" s="794"/>
      <c r="Q2260" s="795">
        <v>13306.9938325</v>
      </c>
      <c r="R2260" s="796"/>
      <c r="S2260" s="797"/>
    </row>
    <row r="2261" spans="1:254" s="161" customFormat="1">
      <c r="A2261" s="280"/>
      <c r="B2261" s="781"/>
      <c r="C2261" s="775"/>
      <c r="D2261" s="792"/>
      <c r="E2261" s="799" t="s">
        <v>2224</v>
      </c>
      <c r="F2261" s="800"/>
      <c r="G2261" s="800"/>
      <c r="H2261" s="800"/>
      <c r="I2261" s="800"/>
      <c r="J2261" s="800"/>
      <c r="K2261" s="800"/>
      <c r="L2261" s="800"/>
      <c r="M2261" s="800"/>
      <c r="N2261" s="801">
        <v>20.819999999999997</v>
      </c>
      <c r="O2261" s="801">
        <v>20.16</v>
      </c>
      <c r="P2261" s="801">
        <v>0</v>
      </c>
      <c r="Q2261" s="802">
        <v>26871.571269999997</v>
      </c>
      <c r="R2261" s="800"/>
      <c r="S2261" s="803"/>
    </row>
    <row r="2262" spans="1:254" s="161" customFormat="1">
      <c r="A2262" s="280"/>
      <c r="B2262" s="781"/>
      <c r="C2262" s="785"/>
      <c r="D2262" s="796" t="s">
        <v>189</v>
      </c>
      <c r="E2262" s="792"/>
      <c r="F2262" s="792"/>
      <c r="G2262" s="792"/>
      <c r="H2262" s="792"/>
      <c r="I2262" s="792"/>
      <c r="J2262" s="792"/>
      <c r="K2262" s="792"/>
      <c r="L2262" s="792"/>
      <c r="M2262" s="792"/>
      <c r="N2262" s="794">
        <v>62.459999999999987</v>
      </c>
      <c r="O2262" s="794">
        <v>60.48</v>
      </c>
      <c r="P2262" s="794"/>
      <c r="Q2262" s="795">
        <v>78680.239922499997</v>
      </c>
      <c r="R2262" s="792"/>
      <c r="S2262" s="797"/>
    </row>
    <row r="2263" spans="1:254" s="161" customFormat="1">
      <c r="A2263" s="280"/>
      <c r="B2263" s="781"/>
      <c r="C2263" s="786" t="s">
        <v>366</v>
      </c>
      <c r="D2263" s="800"/>
      <c r="E2263" s="800"/>
      <c r="F2263" s="800"/>
      <c r="G2263" s="800"/>
      <c r="H2263" s="800"/>
      <c r="I2263" s="800"/>
      <c r="J2263" s="800"/>
      <c r="K2263" s="800"/>
      <c r="L2263" s="800"/>
      <c r="M2263" s="800"/>
      <c r="N2263" s="801">
        <v>62.459999999999987</v>
      </c>
      <c r="O2263" s="801">
        <v>60.48</v>
      </c>
      <c r="P2263" s="801"/>
      <c r="Q2263" s="802">
        <v>78680.239922499997</v>
      </c>
      <c r="R2263" s="800"/>
      <c r="S2263" s="803"/>
    </row>
    <row r="2264" spans="1:254" s="161" customFormat="1">
      <c r="A2264" s="280"/>
      <c r="B2264" s="781"/>
      <c r="C2264" s="776" t="s">
        <v>713</v>
      </c>
      <c r="D2264" s="796" t="s">
        <v>150</v>
      </c>
      <c r="E2264" s="798" t="s">
        <v>1623</v>
      </c>
      <c r="F2264" s="796"/>
      <c r="G2264" s="798" t="s">
        <v>153</v>
      </c>
      <c r="H2264" s="796" t="s">
        <v>153</v>
      </c>
      <c r="I2264" s="798" t="s">
        <v>159</v>
      </c>
      <c r="J2264" s="796" t="s">
        <v>155</v>
      </c>
      <c r="K2264" s="798" t="s">
        <v>156</v>
      </c>
      <c r="L2264" s="796" t="s">
        <v>1624</v>
      </c>
      <c r="M2264" s="798" t="s">
        <v>1625</v>
      </c>
      <c r="N2264" s="794">
        <v>8.4999999999999982</v>
      </c>
      <c r="O2264" s="794">
        <v>6.030000000000002</v>
      </c>
      <c r="P2264" s="794"/>
      <c r="Q2264" s="795">
        <v>648.81999999999994</v>
      </c>
      <c r="R2264" s="796"/>
      <c r="S2264" s="797"/>
    </row>
    <row r="2265" spans="1:254" s="161" customFormat="1" ht="14.25">
      <c r="A2265" s="281"/>
      <c r="B2265" s="781"/>
      <c r="C2265" s="775"/>
      <c r="D2265" s="792"/>
      <c r="E2265" s="793"/>
      <c r="F2265" s="792"/>
      <c r="G2265" s="793"/>
      <c r="H2265" s="792"/>
      <c r="I2265" s="793"/>
      <c r="J2265" s="792"/>
      <c r="K2265" s="793"/>
      <c r="L2265" s="792"/>
      <c r="M2265" s="793"/>
      <c r="N2265" s="794"/>
      <c r="O2265" s="794"/>
      <c r="P2265" s="794"/>
      <c r="Q2265" s="795"/>
      <c r="R2265" s="796" t="s">
        <v>161</v>
      </c>
      <c r="S2265" s="797">
        <v>72090.649999999994</v>
      </c>
      <c r="T2265" s="234"/>
      <c r="U2265" s="234"/>
      <c r="V2265" s="234"/>
      <c r="W2265" s="234"/>
      <c r="X2265" s="234"/>
      <c r="Y2265" s="234"/>
      <c r="Z2265" s="234"/>
      <c r="AA2265" s="234"/>
      <c r="AB2265" s="234"/>
      <c r="AC2265" s="234"/>
      <c r="AD2265" s="234"/>
      <c r="AE2265" s="234"/>
      <c r="AF2265" s="234"/>
      <c r="AG2265" s="234"/>
      <c r="AH2265" s="234"/>
      <c r="AI2265" s="234"/>
      <c r="AJ2265" s="234"/>
      <c r="AK2265" s="234"/>
      <c r="AL2265" s="234"/>
      <c r="AM2265" s="234"/>
      <c r="AN2265" s="234"/>
      <c r="AO2265" s="234"/>
      <c r="AP2265" s="234"/>
      <c r="AQ2265" s="234"/>
      <c r="AR2265" s="234"/>
      <c r="AS2265" s="234"/>
      <c r="AT2265" s="234"/>
      <c r="AU2265" s="234"/>
      <c r="AV2265" s="234"/>
      <c r="AW2265" s="234"/>
      <c r="AX2265" s="234"/>
      <c r="AY2265" s="234"/>
      <c r="AZ2265" s="234"/>
      <c r="BA2265" s="234"/>
      <c r="BB2265" s="234"/>
      <c r="BC2265" s="234"/>
      <c r="BD2265" s="234"/>
      <c r="BE2265" s="234"/>
      <c r="BF2265" s="234"/>
      <c r="BG2265" s="234"/>
      <c r="BH2265" s="234"/>
      <c r="BI2265" s="234"/>
      <c r="BJ2265" s="234"/>
      <c r="BK2265" s="234"/>
      <c r="BL2265" s="234"/>
      <c r="BM2265" s="234"/>
      <c r="BN2265" s="234"/>
      <c r="BO2265" s="234"/>
      <c r="BP2265" s="234"/>
      <c r="BQ2265" s="234"/>
      <c r="BR2265" s="234"/>
      <c r="BS2265" s="234"/>
      <c r="BT2265" s="234"/>
      <c r="BU2265" s="234"/>
      <c r="BV2265" s="234"/>
      <c r="BW2265" s="234"/>
      <c r="BX2265" s="234"/>
      <c r="BY2265" s="234"/>
      <c r="BZ2265" s="234"/>
      <c r="CA2265" s="234"/>
      <c r="CB2265" s="234"/>
      <c r="CC2265" s="234"/>
      <c r="CD2265" s="234"/>
      <c r="CE2265" s="234"/>
      <c r="CF2265" s="234"/>
      <c r="CG2265" s="234"/>
      <c r="CH2265" s="234"/>
      <c r="CI2265" s="234"/>
      <c r="CJ2265" s="234"/>
      <c r="CK2265" s="234"/>
      <c r="CL2265" s="234"/>
      <c r="CM2265" s="234"/>
      <c r="CN2265" s="234"/>
      <c r="CO2265" s="234"/>
      <c r="CP2265" s="234"/>
      <c r="CQ2265" s="234"/>
      <c r="CR2265" s="234"/>
      <c r="CS2265" s="234"/>
      <c r="CT2265" s="234"/>
      <c r="CU2265" s="234"/>
      <c r="CV2265" s="234"/>
      <c r="CW2265" s="234"/>
      <c r="CX2265" s="234"/>
      <c r="CY2265" s="234"/>
      <c r="CZ2265" s="234"/>
      <c r="DA2265" s="234"/>
      <c r="DB2265" s="234"/>
      <c r="DC2265" s="234"/>
      <c r="DD2265" s="234"/>
      <c r="DE2265" s="234"/>
      <c r="DF2265" s="234"/>
      <c r="DG2265" s="234"/>
      <c r="DH2265" s="234"/>
      <c r="DI2265" s="234"/>
      <c r="DJ2265" s="234"/>
      <c r="DK2265" s="234"/>
      <c r="DL2265" s="234"/>
      <c r="DM2265" s="234"/>
      <c r="DN2265" s="234"/>
      <c r="DO2265" s="234"/>
      <c r="DP2265" s="234"/>
      <c r="DQ2265" s="234"/>
      <c r="DR2265" s="234"/>
      <c r="DS2265" s="234"/>
      <c r="DT2265" s="234"/>
      <c r="DU2265" s="234"/>
      <c r="DV2265" s="234"/>
      <c r="DW2265" s="234"/>
      <c r="DX2265" s="234"/>
      <c r="DY2265" s="234"/>
      <c r="DZ2265" s="234"/>
      <c r="EA2265" s="234"/>
      <c r="EB2265" s="234"/>
      <c r="EC2265" s="234"/>
      <c r="ED2265" s="234"/>
      <c r="EE2265" s="234"/>
      <c r="EF2265" s="234"/>
      <c r="EG2265" s="234"/>
      <c r="EH2265" s="234"/>
      <c r="EI2265" s="234"/>
      <c r="EJ2265" s="234"/>
      <c r="EK2265" s="234"/>
      <c r="EL2265" s="234"/>
      <c r="EM2265" s="234"/>
      <c r="EN2265" s="234"/>
      <c r="EO2265" s="234"/>
      <c r="EP2265" s="234"/>
      <c r="EQ2265" s="234"/>
      <c r="ER2265" s="234"/>
      <c r="ES2265" s="234"/>
      <c r="ET2265" s="234"/>
      <c r="EU2265" s="234"/>
      <c r="EV2265" s="234"/>
      <c r="EW2265" s="234"/>
      <c r="EX2265" s="234"/>
      <c r="EY2265" s="234"/>
      <c r="EZ2265" s="234"/>
      <c r="FA2265" s="234"/>
      <c r="FB2265" s="234"/>
      <c r="FC2265" s="234"/>
      <c r="FD2265" s="234"/>
      <c r="FE2265" s="234"/>
      <c r="FF2265" s="234"/>
      <c r="FG2265" s="234"/>
      <c r="FH2265" s="234"/>
      <c r="FI2265" s="234"/>
      <c r="FJ2265" s="234"/>
      <c r="FK2265" s="234"/>
      <c r="FL2265" s="234"/>
      <c r="FM2265" s="234"/>
      <c r="FN2265" s="234"/>
      <c r="FO2265" s="234"/>
      <c r="FP2265" s="234"/>
      <c r="FQ2265" s="234"/>
      <c r="FR2265" s="234"/>
      <c r="FS2265" s="234"/>
      <c r="FT2265" s="234"/>
      <c r="FU2265" s="234"/>
      <c r="FV2265" s="234"/>
      <c r="FW2265" s="234"/>
      <c r="FX2265" s="234"/>
      <c r="FY2265" s="234"/>
      <c r="FZ2265" s="234"/>
      <c r="GA2265" s="234"/>
      <c r="GB2265" s="234"/>
      <c r="GC2265" s="234"/>
      <c r="GD2265" s="234"/>
      <c r="GE2265" s="234"/>
      <c r="GF2265" s="234"/>
      <c r="GG2265" s="234"/>
      <c r="GH2265" s="234"/>
      <c r="GI2265" s="234"/>
      <c r="GJ2265" s="234"/>
      <c r="GK2265" s="234"/>
      <c r="GL2265" s="234"/>
      <c r="GM2265" s="234"/>
      <c r="GN2265" s="234"/>
      <c r="GO2265" s="234"/>
      <c r="GP2265" s="234"/>
      <c r="GQ2265" s="234"/>
      <c r="GR2265" s="234"/>
      <c r="GS2265" s="234"/>
      <c r="GT2265" s="234"/>
      <c r="GU2265" s="234"/>
      <c r="GV2265" s="234"/>
      <c r="GW2265" s="234"/>
      <c r="GX2265" s="234"/>
      <c r="GY2265" s="234"/>
      <c r="GZ2265" s="234"/>
      <c r="HA2265" s="234"/>
      <c r="HB2265" s="234"/>
      <c r="HC2265" s="234"/>
      <c r="HD2265" s="234"/>
      <c r="HE2265" s="234"/>
      <c r="HF2265" s="234"/>
      <c r="HG2265" s="234"/>
      <c r="HH2265" s="234"/>
      <c r="HI2265" s="234"/>
      <c r="HJ2265" s="234"/>
      <c r="HK2265" s="234"/>
      <c r="HL2265" s="234"/>
      <c r="HM2265" s="234"/>
      <c r="HN2265" s="234"/>
      <c r="HO2265" s="234"/>
      <c r="HP2265" s="234"/>
      <c r="HQ2265" s="234"/>
      <c r="HR2265" s="234"/>
      <c r="HS2265" s="234"/>
      <c r="HT2265" s="234"/>
      <c r="HU2265" s="234"/>
      <c r="HV2265" s="234"/>
      <c r="HW2265" s="234"/>
      <c r="HX2265" s="234"/>
      <c r="HY2265" s="234"/>
      <c r="HZ2265" s="234"/>
      <c r="IA2265" s="234"/>
      <c r="IB2265" s="234"/>
      <c r="IC2265" s="234"/>
      <c r="ID2265" s="234"/>
      <c r="IE2265" s="234"/>
      <c r="IF2265" s="234"/>
      <c r="IG2265" s="234"/>
      <c r="IH2265" s="234"/>
      <c r="II2265" s="234"/>
      <c r="IJ2265" s="234"/>
      <c r="IK2265" s="234"/>
      <c r="IL2265" s="234"/>
      <c r="IM2265" s="234"/>
      <c r="IN2265" s="234"/>
      <c r="IO2265" s="234"/>
      <c r="IP2265" s="234"/>
      <c r="IQ2265" s="234"/>
      <c r="IR2265" s="234"/>
      <c r="IS2265" s="234"/>
      <c r="IT2265" s="234"/>
    </row>
    <row r="2266" spans="1:254" s="161" customFormat="1">
      <c r="A2266" s="280"/>
      <c r="B2266" s="781"/>
      <c r="C2266" s="775"/>
      <c r="D2266" s="792"/>
      <c r="E2266" s="799" t="s">
        <v>1626</v>
      </c>
      <c r="F2266" s="800"/>
      <c r="G2266" s="800"/>
      <c r="H2266" s="800"/>
      <c r="I2266" s="800"/>
      <c r="J2266" s="800"/>
      <c r="K2266" s="800"/>
      <c r="L2266" s="800"/>
      <c r="M2266" s="800"/>
      <c r="N2266" s="801">
        <v>8.4999999999999982</v>
      </c>
      <c r="O2266" s="801">
        <v>6.030000000000002</v>
      </c>
      <c r="P2266" s="801">
        <v>4</v>
      </c>
      <c r="Q2266" s="802">
        <v>648.81999999999994</v>
      </c>
      <c r="R2266" s="800"/>
      <c r="S2266" s="803"/>
    </row>
    <row r="2267" spans="1:254" s="161" customFormat="1">
      <c r="A2267" s="280"/>
      <c r="B2267" s="781"/>
      <c r="C2267" s="785"/>
      <c r="D2267" s="796" t="s">
        <v>176</v>
      </c>
      <c r="E2267" s="792"/>
      <c r="F2267" s="792"/>
      <c r="G2267" s="792"/>
      <c r="H2267" s="792"/>
      <c r="I2267" s="792"/>
      <c r="J2267" s="792"/>
      <c r="K2267" s="792"/>
      <c r="L2267" s="792"/>
      <c r="M2267" s="792"/>
      <c r="N2267" s="794">
        <v>8.4999999999999982</v>
      </c>
      <c r="O2267" s="794">
        <v>6.030000000000002</v>
      </c>
      <c r="P2267" s="794"/>
      <c r="Q2267" s="795">
        <v>648.81999999999994</v>
      </c>
      <c r="R2267" s="792"/>
      <c r="S2267" s="797"/>
    </row>
    <row r="2268" spans="1:254" s="161" customFormat="1">
      <c r="A2268" s="280"/>
      <c r="B2268" s="782"/>
      <c r="C2268" s="786" t="s">
        <v>718</v>
      </c>
      <c r="D2268" s="800"/>
      <c r="E2268" s="800"/>
      <c r="F2268" s="800"/>
      <c r="G2268" s="800"/>
      <c r="H2268" s="800"/>
      <c r="I2268" s="800"/>
      <c r="J2268" s="800"/>
      <c r="K2268" s="800"/>
      <c r="L2268" s="800"/>
      <c r="M2268" s="800"/>
      <c r="N2268" s="801">
        <v>8.4999999999999982</v>
      </c>
      <c r="O2268" s="801">
        <v>6.030000000000002</v>
      </c>
      <c r="P2268" s="801"/>
      <c r="Q2268" s="802">
        <v>648.81999999999994</v>
      </c>
      <c r="R2268" s="800"/>
      <c r="S2268" s="803"/>
    </row>
    <row r="2269" spans="1:254" s="161" customFormat="1">
      <c r="A2269" s="280"/>
      <c r="B2269" s="784" t="s">
        <v>1627</v>
      </c>
      <c r="C2269" s="779"/>
      <c r="D2269" s="804"/>
      <c r="E2269" s="804"/>
      <c r="F2269" s="804"/>
      <c r="G2269" s="804"/>
      <c r="H2269" s="804"/>
      <c r="I2269" s="804"/>
      <c r="J2269" s="804"/>
      <c r="K2269" s="804"/>
      <c r="L2269" s="804"/>
      <c r="M2269" s="804"/>
      <c r="N2269" s="805">
        <v>197.4600000000006</v>
      </c>
      <c r="O2269" s="805">
        <v>190.16700000000026</v>
      </c>
      <c r="P2269" s="805"/>
      <c r="Q2269" s="806">
        <v>904851.8849225</v>
      </c>
      <c r="R2269" s="804"/>
      <c r="S2269" s="807"/>
    </row>
    <row r="2270" spans="1:254" s="161" customFormat="1">
      <c r="A2270" s="280"/>
      <c r="B2270" s="783" t="s">
        <v>19</v>
      </c>
      <c r="C2270" s="776" t="s">
        <v>1628</v>
      </c>
      <c r="D2270" s="796" t="s">
        <v>150</v>
      </c>
      <c r="E2270" s="798" t="s">
        <v>1629</v>
      </c>
      <c r="F2270" s="796"/>
      <c r="G2270" s="798" t="s">
        <v>153</v>
      </c>
      <c r="H2270" s="796" t="s">
        <v>153</v>
      </c>
      <c r="I2270" s="798" t="s">
        <v>159</v>
      </c>
      <c r="J2270" s="796" t="s">
        <v>155</v>
      </c>
      <c r="K2270" s="798" t="s">
        <v>160</v>
      </c>
      <c r="L2270" s="796" t="s">
        <v>1630</v>
      </c>
      <c r="M2270" s="798" t="s">
        <v>1631</v>
      </c>
      <c r="N2270" s="794">
        <v>2</v>
      </c>
      <c r="O2270" s="794">
        <v>1.7999999999999996</v>
      </c>
      <c r="P2270" s="794"/>
      <c r="Q2270" s="795">
        <v>0</v>
      </c>
      <c r="R2270" s="796"/>
      <c r="S2270" s="797"/>
    </row>
    <row r="2271" spans="1:254" s="161" customFormat="1">
      <c r="A2271" s="280"/>
      <c r="B2271" s="781"/>
      <c r="C2271" s="775"/>
      <c r="D2271" s="792"/>
      <c r="E2271" s="793"/>
      <c r="F2271" s="792"/>
      <c r="G2271" s="793"/>
      <c r="H2271" s="792"/>
      <c r="I2271" s="793"/>
      <c r="J2271" s="792"/>
      <c r="K2271" s="793"/>
      <c r="L2271" s="792"/>
      <c r="M2271" s="793"/>
      <c r="N2271" s="794"/>
      <c r="O2271" s="794"/>
      <c r="P2271" s="794"/>
      <c r="Q2271" s="795"/>
      <c r="R2271" s="796" t="s">
        <v>161</v>
      </c>
      <c r="S2271" s="797">
        <v>0</v>
      </c>
    </row>
    <row r="2272" spans="1:254" s="161" customFormat="1">
      <c r="A2272" s="280"/>
      <c r="B2272" s="781"/>
      <c r="C2272" s="775"/>
      <c r="D2272" s="792"/>
      <c r="E2272" s="799" t="s">
        <v>1632</v>
      </c>
      <c r="F2272" s="800"/>
      <c r="G2272" s="800"/>
      <c r="H2272" s="800"/>
      <c r="I2272" s="800"/>
      <c r="J2272" s="800"/>
      <c r="K2272" s="800"/>
      <c r="L2272" s="800"/>
      <c r="M2272" s="800"/>
      <c r="N2272" s="801">
        <v>2</v>
      </c>
      <c r="O2272" s="801">
        <v>1.7999999999999996</v>
      </c>
      <c r="P2272" s="801">
        <v>0</v>
      </c>
      <c r="Q2272" s="802">
        <v>0</v>
      </c>
      <c r="R2272" s="800"/>
      <c r="S2272" s="803"/>
    </row>
    <row r="2273" spans="1:254" s="161" customFormat="1" ht="14.25">
      <c r="A2273" s="281"/>
      <c r="B2273" s="781"/>
      <c r="C2273" s="785"/>
      <c r="D2273" s="796" t="s">
        <v>176</v>
      </c>
      <c r="E2273" s="792"/>
      <c r="F2273" s="792"/>
      <c r="G2273" s="792"/>
      <c r="H2273" s="792"/>
      <c r="I2273" s="792"/>
      <c r="J2273" s="792"/>
      <c r="K2273" s="792"/>
      <c r="L2273" s="792"/>
      <c r="M2273" s="792"/>
      <c r="N2273" s="794">
        <v>2</v>
      </c>
      <c r="O2273" s="794">
        <v>1.7999999999999996</v>
      </c>
      <c r="P2273" s="794"/>
      <c r="Q2273" s="795">
        <v>0</v>
      </c>
      <c r="R2273" s="792"/>
      <c r="S2273" s="797"/>
      <c r="T2273" s="234"/>
      <c r="U2273" s="234"/>
      <c r="V2273" s="234"/>
      <c r="W2273" s="234"/>
      <c r="X2273" s="234"/>
      <c r="Y2273" s="234"/>
      <c r="Z2273" s="234"/>
      <c r="AA2273" s="234"/>
      <c r="AB2273" s="234"/>
      <c r="AC2273" s="234"/>
      <c r="AD2273" s="234"/>
      <c r="AE2273" s="234"/>
      <c r="AF2273" s="234"/>
      <c r="AG2273" s="234"/>
      <c r="AH2273" s="234"/>
      <c r="AI2273" s="234"/>
      <c r="AJ2273" s="234"/>
      <c r="AK2273" s="234"/>
      <c r="AL2273" s="234"/>
      <c r="AM2273" s="234"/>
      <c r="AN2273" s="234"/>
      <c r="AO2273" s="234"/>
      <c r="AP2273" s="234"/>
      <c r="AQ2273" s="234"/>
      <c r="AR2273" s="234"/>
      <c r="AS2273" s="234"/>
      <c r="AT2273" s="234"/>
      <c r="AU2273" s="234"/>
      <c r="AV2273" s="234"/>
      <c r="AW2273" s="234"/>
      <c r="AX2273" s="234"/>
      <c r="AY2273" s="234"/>
      <c r="AZ2273" s="234"/>
      <c r="BA2273" s="234"/>
      <c r="BB2273" s="234"/>
      <c r="BC2273" s="234"/>
      <c r="BD2273" s="234"/>
      <c r="BE2273" s="234"/>
      <c r="BF2273" s="234"/>
      <c r="BG2273" s="234"/>
      <c r="BH2273" s="234"/>
      <c r="BI2273" s="234"/>
      <c r="BJ2273" s="234"/>
      <c r="BK2273" s="234"/>
      <c r="BL2273" s="234"/>
      <c r="BM2273" s="234"/>
      <c r="BN2273" s="234"/>
      <c r="BO2273" s="234"/>
      <c r="BP2273" s="234"/>
      <c r="BQ2273" s="234"/>
      <c r="BR2273" s="234"/>
      <c r="BS2273" s="234"/>
      <c r="BT2273" s="234"/>
      <c r="BU2273" s="234"/>
      <c r="BV2273" s="234"/>
      <c r="BW2273" s="234"/>
      <c r="BX2273" s="234"/>
      <c r="BY2273" s="234"/>
      <c r="BZ2273" s="234"/>
      <c r="CA2273" s="234"/>
      <c r="CB2273" s="234"/>
      <c r="CC2273" s="234"/>
      <c r="CD2273" s="234"/>
      <c r="CE2273" s="234"/>
      <c r="CF2273" s="234"/>
      <c r="CG2273" s="234"/>
      <c r="CH2273" s="234"/>
      <c r="CI2273" s="234"/>
      <c r="CJ2273" s="234"/>
      <c r="CK2273" s="234"/>
      <c r="CL2273" s="234"/>
      <c r="CM2273" s="234"/>
      <c r="CN2273" s="234"/>
      <c r="CO2273" s="234"/>
      <c r="CP2273" s="234"/>
      <c r="CQ2273" s="234"/>
      <c r="CR2273" s="234"/>
      <c r="CS2273" s="234"/>
      <c r="CT2273" s="234"/>
      <c r="CU2273" s="234"/>
      <c r="CV2273" s="234"/>
      <c r="CW2273" s="234"/>
      <c r="CX2273" s="234"/>
      <c r="CY2273" s="234"/>
      <c r="CZ2273" s="234"/>
      <c r="DA2273" s="234"/>
      <c r="DB2273" s="234"/>
      <c r="DC2273" s="234"/>
      <c r="DD2273" s="234"/>
      <c r="DE2273" s="234"/>
      <c r="DF2273" s="234"/>
      <c r="DG2273" s="234"/>
      <c r="DH2273" s="234"/>
      <c r="DI2273" s="234"/>
      <c r="DJ2273" s="234"/>
      <c r="DK2273" s="234"/>
      <c r="DL2273" s="234"/>
      <c r="DM2273" s="234"/>
      <c r="DN2273" s="234"/>
      <c r="DO2273" s="234"/>
      <c r="DP2273" s="234"/>
      <c r="DQ2273" s="234"/>
      <c r="DR2273" s="234"/>
      <c r="DS2273" s="234"/>
      <c r="DT2273" s="234"/>
      <c r="DU2273" s="234"/>
      <c r="DV2273" s="234"/>
      <c r="DW2273" s="234"/>
      <c r="DX2273" s="234"/>
      <c r="DY2273" s="234"/>
      <c r="DZ2273" s="234"/>
      <c r="EA2273" s="234"/>
      <c r="EB2273" s="234"/>
      <c r="EC2273" s="234"/>
      <c r="ED2273" s="234"/>
      <c r="EE2273" s="234"/>
      <c r="EF2273" s="234"/>
      <c r="EG2273" s="234"/>
      <c r="EH2273" s="234"/>
      <c r="EI2273" s="234"/>
      <c r="EJ2273" s="234"/>
      <c r="EK2273" s="234"/>
      <c r="EL2273" s="234"/>
      <c r="EM2273" s="234"/>
      <c r="EN2273" s="234"/>
      <c r="EO2273" s="234"/>
      <c r="EP2273" s="234"/>
      <c r="EQ2273" s="234"/>
      <c r="ER2273" s="234"/>
      <c r="ES2273" s="234"/>
      <c r="ET2273" s="234"/>
      <c r="EU2273" s="234"/>
      <c r="EV2273" s="234"/>
      <c r="EW2273" s="234"/>
      <c r="EX2273" s="234"/>
      <c r="EY2273" s="234"/>
      <c r="EZ2273" s="234"/>
      <c r="FA2273" s="234"/>
      <c r="FB2273" s="234"/>
      <c r="FC2273" s="234"/>
      <c r="FD2273" s="234"/>
      <c r="FE2273" s="234"/>
      <c r="FF2273" s="234"/>
      <c r="FG2273" s="234"/>
      <c r="FH2273" s="234"/>
      <c r="FI2273" s="234"/>
      <c r="FJ2273" s="234"/>
      <c r="FK2273" s="234"/>
      <c r="FL2273" s="234"/>
      <c r="FM2273" s="234"/>
      <c r="FN2273" s="234"/>
      <c r="FO2273" s="234"/>
      <c r="FP2273" s="234"/>
      <c r="FQ2273" s="234"/>
      <c r="FR2273" s="234"/>
      <c r="FS2273" s="234"/>
      <c r="FT2273" s="234"/>
      <c r="FU2273" s="234"/>
      <c r="FV2273" s="234"/>
      <c r="FW2273" s="234"/>
      <c r="FX2273" s="234"/>
      <c r="FY2273" s="234"/>
      <c r="FZ2273" s="234"/>
      <c r="GA2273" s="234"/>
      <c r="GB2273" s="234"/>
      <c r="GC2273" s="234"/>
      <c r="GD2273" s="234"/>
      <c r="GE2273" s="234"/>
      <c r="GF2273" s="234"/>
      <c r="GG2273" s="234"/>
      <c r="GH2273" s="234"/>
      <c r="GI2273" s="234"/>
      <c r="GJ2273" s="234"/>
      <c r="GK2273" s="234"/>
      <c r="GL2273" s="234"/>
      <c r="GM2273" s="234"/>
      <c r="GN2273" s="234"/>
      <c r="GO2273" s="234"/>
      <c r="GP2273" s="234"/>
      <c r="GQ2273" s="234"/>
      <c r="GR2273" s="234"/>
      <c r="GS2273" s="234"/>
      <c r="GT2273" s="234"/>
      <c r="GU2273" s="234"/>
      <c r="GV2273" s="234"/>
      <c r="GW2273" s="234"/>
      <c r="GX2273" s="234"/>
      <c r="GY2273" s="234"/>
      <c r="GZ2273" s="234"/>
      <c r="HA2273" s="234"/>
      <c r="HB2273" s="234"/>
      <c r="HC2273" s="234"/>
      <c r="HD2273" s="234"/>
      <c r="HE2273" s="234"/>
      <c r="HF2273" s="234"/>
      <c r="HG2273" s="234"/>
      <c r="HH2273" s="234"/>
      <c r="HI2273" s="234"/>
      <c r="HJ2273" s="234"/>
      <c r="HK2273" s="234"/>
      <c r="HL2273" s="234"/>
      <c r="HM2273" s="234"/>
      <c r="HN2273" s="234"/>
      <c r="HO2273" s="234"/>
      <c r="HP2273" s="234"/>
      <c r="HQ2273" s="234"/>
      <c r="HR2273" s="234"/>
      <c r="HS2273" s="234"/>
      <c r="HT2273" s="234"/>
      <c r="HU2273" s="234"/>
      <c r="HV2273" s="234"/>
      <c r="HW2273" s="234"/>
      <c r="HX2273" s="234"/>
      <c r="HY2273" s="234"/>
      <c r="HZ2273" s="234"/>
      <c r="IA2273" s="234"/>
      <c r="IB2273" s="234"/>
      <c r="IC2273" s="234"/>
      <c r="ID2273" s="234"/>
      <c r="IE2273" s="234"/>
      <c r="IF2273" s="234"/>
      <c r="IG2273" s="234"/>
      <c r="IH2273" s="234"/>
      <c r="II2273" s="234"/>
      <c r="IJ2273" s="234"/>
      <c r="IK2273" s="234"/>
      <c r="IL2273" s="234"/>
      <c r="IM2273" s="234"/>
      <c r="IN2273" s="234"/>
      <c r="IO2273" s="234"/>
      <c r="IP2273" s="234"/>
      <c r="IQ2273" s="234"/>
      <c r="IR2273" s="234"/>
      <c r="IS2273" s="234"/>
      <c r="IT2273" s="234"/>
    </row>
    <row r="2274" spans="1:254" s="161" customFormat="1">
      <c r="A2274" s="280"/>
      <c r="B2274" s="781"/>
      <c r="C2274" s="786" t="s">
        <v>1633</v>
      </c>
      <c r="D2274" s="800"/>
      <c r="E2274" s="800"/>
      <c r="F2274" s="800"/>
      <c r="G2274" s="800"/>
      <c r="H2274" s="800"/>
      <c r="I2274" s="800"/>
      <c r="J2274" s="800"/>
      <c r="K2274" s="800"/>
      <c r="L2274" s="800"/>
      <c r="M2274" s="800"/>
      <c r="N2274" s="801">
        <v>2</v>
      </c>
      <c r="O2274" s="801">
        <v>1.7999999999999996</v>
      </c>
      <c r="P2274" s="801"/>
      <c r="Q2274" s="802">
        <v>0</v>
      </c>
      <c r="R2274" s="800"/>
      <c r="S2274" s="803"/>
    </row>
    <row r="2275" spans="1:254" s="161" customFormat="1">
      <c r="A2275" s="280"/>
      <c r="B2275" s="781"/>
      <c r="C2275" s="776" t="s">
        <v>149</v>
      </c>
      <c r="D2275" s="796" t="s">
        <v>150</v>
      </c>
      <c r="E2275" s="798" t="s">
        <v>1634</v>
      </c>
      <c r="F2275" s="796" t="s">
        <v>1636</v>
      </c>
      <c r="G2275" s="798" t="s">
        <v>153</v>
      </c>
      <c r="H2275" s="796" t="s">
        <v>153</v>
      </c>
      <c r="I2275" s="798" t="s">
        <v>159</v>
      </c>
      <c r="J2275" s="796" t="s">
        <v>155</v>
      </c>
      <c r="K2275" s="798" t="s">
        <v>160</v>
      </c>
      <c r="L2275" s="796" t="s">
        <v>1635</v>
      </c>
      <c r="M2275" s="798" t="s">
        <v>1635</v>
      </c>
      <c r="N2275" s="794">
        <v>2.5</v>
      </c>
      <c r="O2275" s="794">
        <v>1.5999999999999999</v>
      </c>
      <c r="P2275" s="794"/>
      <c r="Q2275" s="795">
        <v>0</v>
      </c>
      <c r="R2275" s="796"/>
      <c r="S2275" s="797"/>
    </row>
    <row r="2276" spans="1:254" s="161" customFormat="1">
      <c r="A2276" s="280"/>
      <c r="B2276" s="781"/>
      <c r="C2276" s="775"/>
      <c r="D2276" s="792"/>
      <c r="E2276" s="793"/>
      <c r="F2276" s="792"/>
      <c r="G2276" s="793"/>
      <c r="H2276" s="792"/>
      <c r="I2276" s="793"/>
      <c r="J2276" s="792"/>
      <c r="K2276" s="793"/>
      <c r="L2276" s="792"/>
      <c r="M2276" s="793"/>
      <c r="N2276" s="794"/>
      <c r="O2276" s="794"/>
      <c r="P2276" s="794"/>
      <c r="Q2276" s="795"/>
      <c r="R2276" s="796" t="s">
        <v>161</v>
      </c>
      <c r="S2276" s="797">
        <v>0</v>
      </c>
    </row>
    <row r="2277" spans="1:254" s="161" customFormat="1">
      <c r="A2277" s="280"/>
      <c r="B2277" s="781"/>
      <c r="C2277" s="775"/>
      <c r="D2277" s="792"/>
      <c r="E2277" s="799" t="s">
        <v>1637</v>
      </c>
      <c r="F2277" s="800"/>
      <c r="G2277" s="800"/>
      <c r="H2277" s="800"/>
      <c r="I2277" s="800"/>
      <c r="J2277" s="800"/>
      <c r="K2277" s="800"/>
      <c r="L2277" s="800"/>
      <c r="M2277" s="800"/>
      <c r="N2277" s="801">
        <v>2.5</v>
      </c>
      <c r="O2277" s="801">
        <v>1.5999999999999999</v>
      </c>
      <c r="P2277" s="801">
        <v>0</v>
      </c>
      <c r="Q2277" s="802">
        <v>0</v>
      </c>
      <c r="R2277" s="800"/>
      <c r="S2277" s="803"/>
    </row>
    <row r="2278" spans="1:254" s="161" customFormat="1">
      <c r="A2278" s="280"/>
      <c r="B2278" s="781"/>
      <c r="C2278" s="775"/>
      <c r="D2278" s="792"/>
      <c r="E2278" s="798" t="s">
        <v>1889</v>
      </c>
      <c r="F2278" s="796" t="s">
        <v>1831</v>
      </c>
      <c r="G2278" s="798" t="s">
        <v>153</v>
      </c>
      <c r="H2278" s="796" t="s">
        <v>153</v>
      </c>
      <c r="I2278" s="798" t="s">
        <v>159</v>
      </c>
      <c r="J2278" s="796" t="s">
        <v>155</v>
      </c>
      <c r="K2278" s="798" t="s">
        <v>156</v>
      </c>
      <c r="L2278" s="796" t="s">
        <v>71</v>
      </c>
      <c r="M2278" s="798" t="s">
        <v>1639</v>
      </c>
      <c r="N2278" s="794">
        <v>0.52</v>
      </c>
      <c r="O2278" s="794">
        <v>0.39999999999999997</v>
      </c>
      <c r="P2278" s="794"/>
      <c r="Q2278" s="795">
        <v>0</v>
      </c>
      <c r="R2278" s="796"/>
      <c r="S2278" s="797"/>
    </row>
    <row r="2279" spans="1:254" s="161" customFormat="1">
      <c r="A2279" s="280"/>
      <c r="B2279" s="781"/>
      <c r="C2279" s="775"/>
      <c r="D2279" s="792"/>
      <c r="E2279" s="793"/>
      <c r="F2279" s="792"/>
      <c r="G2279" s="793"/>
      <c r="H2279" s="792"/>
      <c r="I2279" s="793"/>
      <c r="J2279" s="792"/>
      <c r="K2279" s="793"/>
      <c r="L2279" s="792"/>
      <c r="M2279" s="793"/>
      <c r="N2279" s="794"/>
      <c r="O2279" s="794"/>
      <c r="P2279" s="794"/>
      <c r="Q2279" s="795"/>
      <c r="R2279" s="796" t="s">
        <v>161</v>
      </c>
      <c r="S2279" s="797">
        <v>0</v>
      </c>
    </row>
    <row r="2280" spans="1:254" s="161" customFormat="1">
      <c r="A2280" s="280"/>
      <c r="B2280" s="781"/>
      <c r="C2280" s="775"/>
      <c r="D2280" s="792"/>
      <c r="E2280" s="793"/>
      <c r="F2280" s="796" t="s">
        <v>1304</v>
      </c>
      <c r="G2280" s="798" t="s">
        <v>153</v>
      </c>
      <c r="H2280" s="796" t="s">
        <v>153</v>
      </c>
      <c r="I2280" s="798" t="s">
        <v>159</v>
      </c>
      <c r="J2280" s="796" t="s">
        <v>155</v>
      </c>
      <c r="K2280" s="798" t="s">
        <v>156</v>
      </c>
      <c r="L2280" s="796" t="s">
        <v>71</v>
      </c>
      <c r="M2280" s="798" t="s">
        <v>1639</v>
      </c>
      <c r="N2280" s="794">
        <v>6.2399999999999984</v>
      </c>
      <c r="O2280" s="794">
        <v>6</v>
      </c>
      <c r="P2280" s="794"/>
      <c r="Q2280" s="795">
        <v>6.0770000000000008</v>
      </c>
      <c r="R2280" s="796"/>
      <c r="S2280" s="797"/>
    </row>
    <row r="2281" spans="1:254" s="161" customFormat="1">
      <c r="A2281" s="280"/>
      <c r="B2281" s="781"/>
      <c r="C2281" s="775"/>
      <c r="D2281" s="792"/>
      <c r="E2281" s="793"/>
      <c r="F2281" s="792"/>
      <c r="G2281" s="793"/>
      <c r="H2281" s="792"/>
      <c r="I2281" s="793"/>
      <c r="J2281" s="792"/>
      <c r="K2281" s="793"/>
      <c r="L2281" s="792"/>
      <c r="M2281" s="793"/>
      <c r="N2281" s="794"/>
      <c r="O2281" s="794"/>
      <c r="P2281" s="794"/>
      <c r="Q2281" s="795"/>
      <c r="R2281" s="796" t="s">
        <v>358</v>
      </c>
      <c r="S2281" s="797">
        <v>465</v>
      </c>
    </row>
    <row r="2282" spans="1:254" s="161" customFormat="1">
      <c r="A2282" s="280"/>
      <c r="B2282" s="781"/>
      <c r="C2282" s="775"/>
      <c r="D2282" s="792"/>
      <c r="E2282" s="793"/>
      <c r="F2282" s="792"/>
      <c r="G2282" s="793"/>
      <c r="H2282" s="792"/>
      <c r="I2282" s="793"/>
      <c r="J2282" s="792"/>
      <c r="K2282" s="793"/>
      <c r="L2282" s="792"/>
      <c r="M2282" s="793"/>
      <c r="N2282" s="794"/>
      <c r="O2282" s="794"/>
      <c r="P2282" s="794"/>
      <c r="Q2282" s="795"/>
      <c r="R2282" s="796" t="s">
        <v>161</v>
      </c>
      <c r="S2282" s="797">
        <v>1662</v>
      </c>
    </row>
    <row r="2283" spans="1:254" s="161" customFormat="1">
      <c r="A2283" s="280"/>
      <c r="B2283" s="781"/>
      <c r="C2283" s="775"/>
      <c r="D2283" s="792"/>
      <c r="E2283" s="793"/>
      <c r="F2283" s="796" t="s">
        <v>1305</v>
      </c>
      <c r="G2283" s="798" t="s">
        <v>153</v>
      </c>
      <c r="H2283" s="796" t="s">
        <v>153</v>
      </c>
      <c r="I2283" s="798" t="s">
        <v>159</v>
      </c>
      <c r="J2283" s="796" t="s">
        <v>155</v>
      </c>
      <c r="K2283" s="798" t="s">
        <v>156</v>
      </c>
      <c r="L2283" s="796" t="s">
        <v>71</v>
      </c>
      <c r="M2283" s="798" t="s">
        <v>1639</v>
      </c>
      <c r="N2283" s="794">
        <v>6.2399999999999984</v>
      </c>
      <c r="O2283" s="794">
        <v>6</v>
      </c>
      <c r="P2283" s="794"/>
      <c r="Q2283" s="795">
        <v>64.347999999999999</v>
      </c>
      <c r="R2283" s="796"/>
      <c r="S2283" s="797"/>
    </row>
    <row r="2284" spans="1:254" s="161" customFormat="1">
      <c r="A2284" s="280"/>
      <c r="B2284" s="781"/>
      <c r="C2284" s="775"/>
      <c r="D2284" s="792"/>
      <c r="E2284" s="793"/>
      <c r="F2284" s="792"/>
      <c r="G2284" s="793"/>
      <c r="H2284" s="792"/>
      <c r="I2284" s="793"/>
      <c r="J2284" s="792"/>
      <c r="K2284" s="793"/>
      <c r="L2284" s="792"/>
      <c r="M2284" s="793"/>
      <c r="N2284" s="794"/>
      <c r="O2284" s="794"/>
      <c r="P2284" s="794"/>
      <c r="Q2284" s="795"/>
      <c r="R2284" s="796" t="s">
        <v>358</v>
      </c>
      <c r="S2284" s="797">
        <v>327</v>
      </c>
    </row>
    <row r="2285" spans="1:254" s="161" customFormat="1">
      <c r="A2285" s="280"/>
      <c r="B2285" s="781"/>
      <c r="C2285" s="775"/>
      <c r="D2285" s="792"/>
      <c r="E2285" s="793"/>
      <c r="F2285" s="792"/>
      <c r="G2285" s="793"/>
      <c r="H2285" s="792"/>
      <c r="I2285" s="793"/>
      <c r="J2285" s="792"/>
      <c r="K2285" s="793"/>
      <c r="L2285" s="792"/>
      <c r="M2285" s="793"/>
      <c r="N2285" s="794"/>
      <c r="O2285" s="794"/>
      <c r="P2285" s="794"/>
      <c r="Q2285" s="795"/>
      <c r="R2285" s="796" t="s">
        <v>161</v>
      </c>
      <c r="S2285" s="797">
        <v>5387</v>
      </c>
    </row>
    <row r="2286" spans="1:254" s="161" customFormat="1">
      <c r="A2286" s="280"/>
      <c r="B2286" s="781"/>
      <c r="C2286" s="775"/>
      <c r="D2286" s="792"/>
      <c r="E2286" s="799" t="s">
        <v>1890</v>
      </c>
      <c r="F2286" s="800"/>
      <c r="G2286" s="800"/>
      <c r="H2286" s="800"/>
      <c r="I2286" s="800"/>
      <c r="J2286" s="800"/>
      <c r="K2286" s="800"/>
      <c r="L2286" s="800"/>
      <c r="M2286" s="800"/>
      <c r="N2286" s="801">
        <v>12.999999999999993</v>
      </c>
      <c r="O2286" s="801">
        <v>12.4</v>
      </c>
      <c r="P2286" s="801">
        <v>9.6</v>
      </c>
      <c r="Q2286" s="802">
        <v>70.425000000000011</v>
      </c>
      <c r="R2286" s="800"/>
      <c r="S2286" s="803"/>
    </row>
    <row r="2287" spans="1:254" s="161" customFormat="1">
      <c r="A2287" s="280"/>
      <c r="B2287" s="781"/>
      <c r="C2287" s="775"/>
      <c r="D2287" s="796" t="s">
        <v>176</v>
      </c>
      <c r="E2287" s="792"/>
      <c r="F2287" s="792"/>
      <c r="G2287" s="792"/>
      <c r="H2287" s="792"/>
      <c r="I2287" s="792"/>
      <c r="J2287" s="792"/>
      <c r="K2287" s="792"/>
      <c r="L2287" s="792"/>
      <c r="M2287" s="792"/>
      <c r="N2287" s="794">
        <v>15.499999999999993</v>
      </c>
      <c r="O2287" s="794">
        <v>14</v>
      </c>
      <c r="P2287" s="794"/>
      <c r="Q2287" s="795">
        <v>70.425000000000011</v>
      </c>
      <c r="R2287" s="792"/>
      <c r="S2287" s="797"/>
    </row>
    <row r="2288" spans="1:254" s="161" customFormat="1">
      <c r="A2288" s="280"/>
      <c r="B2288" s="781"/>
      <c r="C2288" s="775"/>
      <c r="D2288" s="796" t="s">
        <v>177</v>
      </c>
      <c r="E2288" s="798" t="s">
        <v>1640</v>
      </c>
      <c r="F2288" s="796" t="s">
        <v>225</v>
      </c>
      <c r="G2288" s="798" t="s">
        <v>179</v>
      </c>
      <c r="H2288" s="796" t="s">
        <v>179</v>
      </c>
      <c r="I2288" s="798" t="s">
        <v>159</v>
      </c>
      <c r="J2288" s="796" t="s">
        <v>155</v>
      </c>
      <c r="K2288" s="798" t="s">
        <v>156</v>
      </c>
      <c r="L2288" s="796" t="s">
        <v>1638</v>
      </c>
      <c r="M2288" s="798" t="s">
        <v>1641</v>
      </c>
      <c r="N2288" s="794">
        <v>3.2999999999999994</v>
      </c>
      <c r="O2288" s="794">
        <v>3.2999999999999994</v>
      </c>
      <c r="P2288" s="794"/>
      <c r="Q2288" s="795">
        <v>18994.817999999999</v>
      </c>
      <c r="R2288" s="796"/>
      <c r="S2288" s="797"/>
    </row>
    <row r="2289" spans="1:19" s="161" customFormat="1">
      <c r="A2289" s="280"/>
      <c r="B2289" s="781"/>
      <c r="C2289" s="775"/>
      <c r="D2289" s="792"/>
      <c r="E2289" s="793"/>
      <c r="F2289" s="796" t="s">
        <v>228</v>
      </c>
      <c r="G2289" s="798" t="s">
        <v>179</v>
      </c>
      <c r="H2289" s="796" t="s">
        <v>179</v>
      </c>
      <c r="I2289" s="798" t="s">
        <v>159</v>
      </c>
      <c r="J2289" s="796" t="s">
        <v>155</v>
      </c>
      <c r="K2289" s="798" t="s">
        <v>156</v>
      </c>
      <c r="L2289" s="796" t="s">
        <v>1638</v>
      </c>
      <c r="M2289" s="798" t="s">
        <v>1641</v>
      </c>
      <c r="N2289" s="794">
        <v>3.2999999999999994</v>
      </c>
      <c r="O2289" s="794">
        <v>3.2999999999999994</v>
      </c>
      <c r="P2289" s="794"/>
      <c r="Q2289" s="795">
        <v>19184.900999999998</v>
      </c>
      <c r="R2289" s="796"/>
      <c r="S2289" s="797"/>
    </row>
    <row r="2290" spans="1:19" s="161" customFormat="1">
      <c r="A2290" s="280"/>
      <c r="B2290" s="781"/>
      <c r="C2290" s="775"/>
      <c r="D2290" s="792"/>
      <c r="E2290" s="793"/>
      <c r="F2290" s="796" t="s">
        <v>229</v>
      </c>
      <c r="G2290" s="798" t="s">
        <v>179</v>
      </c>
      <c r="H2290" s="796" t="s">
        <v>179</v>
      </c>
      <c r="I2290" s="798" t="s">
        <v>159</v>
      </c>
      <c r="J2290" s="796" t="s">
        <v>155</v>
      </c>
      <c r="K2290" s="798" t="s">
        <v>156</v>
      </c>
      <c r="L2290" s="796" t="s">
        <v>1638</v>
      </c>
      <c r="M2290" s="798" t="s">
        <v>1641</v>
      </c>
      <c r="N2290" s="794">
        <v>2.5</v>
      </c>
      <c r="O2290" s="794">
        <v>2</v>
      </c>
      <c r="P2290" s="794"/>
      <c r="Q2290" s="795">
        <v>9864.8280000000013</v>
      </c>
      <c r="R2290" s="796"/>
      <c r="S2290" s="797"/>
    </row>
    <row r="2291" spans="1:19" s="161" customFormat="1">
      <c r="A2291" s="280"/>
      <c r="B2291" s="781"/>
      <c r="C2291" s="775"/>
      <c r="D2291" s="792"/>
      <c r="E2291" s="799" t="s">
        <v>1642</v>
      </c>
      <c r="F2291" s="800"/>
      <c r="G2291" s="800"/>
      <c r="H2291" s="800"/>
      <c r="I2291" s="800"/>
      <c r="J2291" s="800"/>
      <c r="K2291" s="800"/>
      <c r="L2291" s="800"/>
      <c r="M2291" s="800"/>
      <c r="N2291" s="801">
        <v>9.1000000000000032</v>
      </c>
      <c r="O2291" s="801">
        <v>8.6000000000000032</v>
      </c>
      <c r="P2291" s="801">
        <v>8.3789999999999996</v>
      </c>
      <c r="Q2291" s="802">
        <v>48044.547000000006</v>
      </c>
      <c r="R2291" s="800"/>
      <c r="S2291" s="803"/>
    </row>
    <row r="2292" spans="1:19" s="161" customFormat="1">
      <c r="A2292" s="280"/>
      <c r="B2292" s="781"/>
      <c r="C2292" s="775"/>
      <c r="D2292" s="792"/>
      <c r="E2292" s="798" t="s">
        <v>1832</v>
      </c>
      <c r="F2292" s="796" t="s">
        <v>204</v>
      </c>
      <c r="G2292" s="798" t="s">
        <v>179</v>
      </c>
      <c r="H2292" s="796" t="s">
        <v>179</v>
      </c>
      <c r="I2292" s="798" t="s">
        <v>159</v>
      </c>
      <c r="J2292" s="796" t="s">
        <v>155</v>
      </c>
      <c r="K2292" s="798" t="s">
        <v>160</v>
      </c>
      <c r="L2292" s="796" t="s">
        <v>1833</v>
      </c>
      <c r="M2292" s="798" t="s">
        <v>1834</v>
      </c>
      <c r="N2292" s="794">
        <v>0.39999999999999997</v>
      </c>
      <c r="O2292" s="794">
        <v>0.25</v>
      </c>
      <c r="P2292" s="794"/>
      <c r="Q2292" s="795">
        <v>0</v>
      </c>
      <c r="R2292" s="796"/>
      <c r="S2292" s="797"/>
    </row>
    <row r="2293" spans="1:19" s="161" customFormat="1">
      <c r="A2293" s="280"/>
      <c r="B2293" s="781"/>
      <c r="C2293" s="775"/>
      <c r="D2293" s="792"/>
      <c r="E2293" s="793"/>
      <c r="F2293" s="796" t="s">
        <v>259</v>
      </c>
      <c r="G2293" s="798" t="s">
        <v>179</v>
      </c>
      <c r="H2293" s="796" t="s">
        <v>179</v>
      </c>
      <c r="I2293" s="798" t="s">
        <v>159</v>
      </c>
      <c r="J2293" s="796" t="s">
        <v>155</v>
      </c>
      <c r="K2293" s="798" t="s">
        <v>156</v>
      </c>
      <c r="L2293" s="796" t="s">
        <v>1833</v>
      </c>
      <c r="M2293" s="798" t="s">
        <v>1834</v>
      </c>
      <c r="N2293" s="794">
        <v>0.39999999999999997</v>
      </c>
      <c r="O2293" s="794">
        <v>0.25</v>
      </c>
      <c r="P2293" s="794"/>
      <c r="Q2293" s="795">
        <v>879.7489999999998</v>
      </c>
      <c r="R2293" s="796"/>
      <c r="S2293" s="797"/>
    </row>
    <row r="2294" spans="1:19" s="161" customFormat="1">
      <c r="A2294" s="280"/>
      <c r="B2294" s="781"/>
      <c r="C2294" s="775"/>
      <c r="D2294" s="792"/>
      <c r="E2294" s="799" t="s">
        <v>1835</v>
      </c>
      <c r="F2294" s="800"/>
      <c r="G2294" s="800"/>
      <c r="H2294" s="800"/>
      <c r="I2294" s="800"/>
      <c r="J2294" s="800"/>
      <c r="K2294" s="800"/>
      <c r="L2294" s="800"/>
      <c r="M2294" s="800"/>
      <c r="N2294" s="801">
        <v>0.79999999999999993</v>
      </c>
      <c r="O2294" s="801">
        <v>0.49999999999999978</v>
      </c>
      <c r="P2294" s="801">
        <v>0.248</v>
      </c>
      <c r="Q2294" s="802">
        <v>879.7489999999998</v>
      </c>
      <c r="R2294" s="800"/>
      <c r="S2294" s="803"/>
    </row>
    <row r="2295" spans="1:19" s="161" customFormat="1">
      <c r="A2295" s="280"/>
      <c r="B2295" s="781"/>
      <c r="C2295" s="785"/>
      <c r="D2295" s="796" t="s">
        <v>189</v>
      </c>
      <c r="E2295" s="792"/>
      <c r="F2295" s="792"/>
      <c r="G2295" s="792"/>
      <c r="H2295" s="792"/>
      <c r="I2295" s="792"/>
      <c r="J2295" s="792"/>
      <c r="K2295" s="792"/>
      <c r="L2295" s="792"/>
      <c r="M2295" s="792"/>
      <c r="N2295" s="794">
        <v>9.9</v>
      </c>
      <c r="O2295" s="794">
        <v>9.1000000000000174</v>
      </c>
      <c r="P2295" s="794"/>
      <c r="Q2295" s="795">
        <v>48924.296000000024</v>
      </c>
      <c r="R2295" s="792"/>
      <c r="S2295" s="797"/>
    </row>
    <row r="2296" spans="1:19" s="161" customFormat="1">
      <c r="A2296" s="280"/>
      <c r="B2296" s="782"/>
      <c r="C2296" s="786" t="s">
        <v>190</v>
      </c>
      <c r="D2296" s="800"/>
      <c r="E2296" s="800"/>
      <c r="F2296" s="800"/>
      <c r="G2296" s="800"/>
      <c r="H2296" s="800"/>
      <c r="I2296" s="800"/>
      <c r="J2296" s="800"/>
      <c r="K2296" s="800"/>
      <c r="L2296" s="800"/>
      <c r="M2296" s="800"/>
      <c r="N2296" s="801">
        <v>25.399999999999988</v>
      </c>
      <c r="O2296" s="801">
        <v>23.099999999999966</v>
      </c>
      <c r="P2296" s="801"/>
      <c r="Q2296" s="802">
        <v>48994.72100000002</v>
      </c>
      <c r="R2296" s="800"/>
      <c r="S2296" s="803"/>
    </row>
    <row r="2297" spans="1:19" s="161" customFormat="1">
      <c r="A2297" s="280"/>
      <c r="B2297" s="784" t="s">
        <v>1643</v>
      </c>
      <c r="C2297" s="779"/>
      <c r="D2297" s="804"/>
      <c r="E2297" s="804"/>
      <c r="F2297" s="804"/>
      <c r="G2297" s="804"/>
      <c r="H2297" s="804"/>
      <c r="I2297" s="804"/>
      <c r="J2297" s="804"/>
      <c r="K2297" s="804"/>
      <c r="L2297" s="804"/>
      <c r="M2297" s="804"/>
      <c r="N2297" s="805">
        <v>27.399999999999981</v>
      </c>
      <c r="O2297" s="805">
        <v>24.899999999999949</v>
      </c>
      <c r="P2297" s="805"/>
      <c r="Q2297" s="806">
        <v>48994.72100000002</v>
      </c>
      <c r="R2297" s="804"/>
      <c r="S2297" s="807"/>
    </row>
    <row r="2298" spans="1:19" s="161" customFormat="1">
      <c r="A2298" s="280"/>
      <c r="B2298" s="783" t="s">
        <v>20</v>
      </c>
      <c r="C2298" s="776" t="s">
        <v>709</v>
      </c>
      <c r="D2298" s="796" t="s">
        <v>177</v>
      </c>
      <c r="E2298" s="798" t="s">
        <v>1644</v>
      </c>
      <c r="F2298" s="796" t="s">
        <v>225</v>
      </c>
      <c r="G2298" s="798" t="s">
        <v>179</v>
      </c>
      <c r="H2298" s="796" t="s">
        <v>179</v>
      </c>
      <c r="I2298" s="798" t="s">
        <v>159</v>
      </c>
      <c r="J2298" s="796" t="s">
        <v>223</v>
      </c>
      <c r="K2298" s="798" t="s">
        <v>156</v>
      </c>
      <c r="L2298" s="796" t="s">
        <v>1645</v>
      </c>
      <c r="M2298" s="798" t="s">
        <v>1646</v>
      </c>
      <c r="N2298" s="794">
        <v>11.900000000000004</v>
      </c>
      <c r="O2298" s="794">
        <v>11.091000000000001</v>
      </c>
      <c r="P2298" s="794"/>
      <c r="Q2298" s="795">
        <v>33402.03</v>
      </c>
      <c r="R2298" s="796"/>
      <c r="S2298" s="797"/>
    </row>
    <row r="2299" spans="1:19" s="161" customFormat="1">
      <c r="A2299" s="280"/>
      <c r="B2299" s="781"/>
      <c r="C2299" s="775"/>
      <c r="D2299" s="792"/>
      <c r="E2299" s="793"/>
      <c r="F2299" s="796" t="s">
        <v>228</v>
      </c>
      <c r="G2299" s="798" t="s">
        <v>179</v>
      </c>
      <c r="H2299" s="796" t="s">
        <v>179</v>
      </c>
      <c r="I2299" s="798" t="s">
        <v>159</v>
      </c>
      <c r="J2299" s="796" t="s">
        <v>223</v>
      </c>
      <c r="K2299" s="798" t="s">
        <v>156</v>
      </c>
      <c r="L2299" s="796" t="s">
        <v>1645</v>
      </c>
      <c r="M2299" s="798" t="s">
        <v>1646</v>
      </c>
      <c r="N2299" s="794">
        <v>11.900000000000004</v>
      </c>
      <c r="O2299" s="794">
        <v>11.001999999999997</v>
      </c>
      <c r="P2299" s="794"/>
      <c r="Q2299" s="795">
        <v>32885.947999999997</v>
      </c>
      <c r="R2299" s="796"/>
      <c r="S2299" s="797"/>
    </row>
    <row r="2300" spans="1:19" s="161" customFormat="1">
      <c r="A2300" s="280"/>
      <c r="B2300" s="781"/>
      <c r="C2300" s="775"/>
      <c r="D2300" s="792"/>
      <c r="E2300" s="799" t="s">
        <v>1647</v>
      </c>
      <c r="F2300" s="800"/>
      <c r="G2300" s="800"/>
      <c r="H2300" s="800"/>
      <c r="I2300" s="800"/>
      <c r="J2300" s="800"/>
      <c r="K2300" s="800"/>
      <c r="L2300" s="800"/>
      <c r="M2300" s="800"/>
      <c r="N2300" s="801">
        <v>23.800000000000008</v>
      </c>
      <c r="O2300" s="801">
        <v>22.092999999999996</v>
      </c>
      <c r="P2300" s="801">
        <v>18.294</v>
      </c>
      <c r="Q2300" s="802">
        <v>66287.978000000003</v>
      </c>
      <c r="R2300" s="800"/>
      <c r="S2300" s="803"/>
    </row>
    <row r="2301" spans="1:19" s="161" customFormat="1">
      <c r="A2301" s="280"/>
      <c r="B2301" s="781"/>
      <c r="C2301" s="775"/>
      <c r="D2301" s="792"/>
      <c r="E2301" s="798" t="s">
        <v>1648</v>
      </c>
      <c r="F2301" s="796" t="s">
        <v>229</v>
      </c>
      <c r="G2301" s="798" t="s">
        <v>179</v>
      </c>
      <c r="H2301" s="796" t="s">
        <v>179</v>
      </c>
      <c r="I2301" s="798" t="s">
        <v>159</v>
      </c>
      <c r="J2301" s="796" t="s">
        <v>223</v>
      </c>
      <c r="K2301" s="798" t="s">
        <v>156</v>
      </c>
      <c r="L2301" s="796" t="s">
        <v>1645</v>
      </c>
      <c r="M2301" s="798" t="s">
        <v>1646</v>
      </c>
      <c r="N2301" s="794">
        <v>11.900000000000004</v>
      </c>
      <c r="O2301" s="794">
        <v>11.900000000000004</v>
      </c>
      <c r="P2301" s="794"/>
      <c r="Q2301" s="795">
        <v>44916.356999999996</v>
      </c>
      <c r="R2301" s="796"/>
      <c r="S2301" s="797"/>
    </row>
    <row r="2302" spans="1:19" s="161" customFormat="1">
      <c r="A2302" s="280"/>
      <c r="B2302" s="781"/>
      <c r="C2302" s="775"/>
      <c r="D2302" s="792"/>
      <c r="E2302" s="799" t="s">
        <v>1649</v>
      </c>
      <c r="F2302" s="800"/>
      <c r="G2302" s="800"/>
      <c r="H2302" s="800"/>
      <c r="I2302" s="800"/>
      <c r="J2302" s="800"/>
      <c r="K2302" s="800"/>
      <c r="L2302" s="800"/>
      <c r="M2302" s="800"/>
      <c r="N2302" s="801">
        <v>11.900000000000004</v>
      </c>
      <c r="O2302" s="801">
        <v>11.900000000000004</v>
      </c>
      <c r="P2302" s="801">
        <v>11.134</v>
      </c>
      <c r="Q2302" s="802">
        <v>44916.356999999996</v>
      </c>
      <c r="R2302" s="800"/>
      <c r="S2302" s="803"/>
    </row>
    <row r="2303" spans="1:19" s="161" customFormat="1">
      <c r="A2303" s="280"/>
      <c r="B2303" s="781"/>
      <c r="C2303" s="785"/>
      <c r="D2303" s="796" t="s">
        <v>189</v>
      </c>
      <c r="E2303" s="792"/>
      <c r="F2303" s="792"/>
      <c r="G2303" s="792"/>
      <c r="H2303" s="792"/>
      <c r="I2303" s="792"/>
      <c r="J2303" s="792"/>
      <c r="K2303" s="792"/>
      <c r="L2303" s="792"/>
      <c r="M2303" s="792"/>
      <c r="N2303" s="794">
        <v>35.70000000000001</v>
      </c>
      <c r="O2303" s="794">
        <v>33.993000000000002</v>
      </c>
      <c r="P2303" s="794"/>
      <c r="Q2303" s="795">
        <v>111204.33500000001</v>
      </c>
      <c r="R2303" s="792"/>
      <c r="S2303" s="797"/>
    </row>
    <row r="2304" spans="1:19" s="161" customFormat="1">
      <c r="A2304" s="280"/>
      <c r="B2304" s="781"/>
      <c r="C2304" s="786" t="s">
        <v>712</v>
      </c>
      <c r="D2304" s="800"/>
      <c r="E2304" s="800"/>
      <c r="F2304" s="800"/>
      <c r="G2304" s="800"/>
      <c r="H2304" s="800"/>
      <c r="I2304" s="800"/>
      <c r="J2304" s="800"/>
      <c r="K2304" s="800"/>
      <c r="L2304" s="800"/>
      <c r="M2304" s="800"/>
      <c r="N2304" s="801">
        <v>35.70000000000001</v>
      </c>
      <c r="O2304" s="801">
        <v>33.993000000000002</v>
      </c>
      <c r="P2304" s="801"/>
      <c r="Q2304" s="802">
        <v>111204.33500000001</v>
      </c>
      <c r="R2304" s="800"/>
      <c r="S2304" s="803"/>
    </row>
    <row r="2305" spans="1:19" s="161" customFormat="1">
      <c r="A2305" s="280"/>
      <c r="B2305" s="781"/>
      <c r="C2305" s="776" t="s">
        <v>713</v>
      </c>
      <c r="D2305" s="796" t="s">
        <v>150</v>
      </c>
      <c r="E2305" s="798" t="s">
        <v>1650</v>
      </c>
      <c r="F2305" s="796"/>
      <c r="G2305" s="798" t="s">
        <v>153</v>
      </c>
      <c r="H2305" s="796" t="s">
        <v>153</v>
      </c>
      <c r="I2305" s="798" t="s">
        <v>159</v>
      </c>
      <c r="J2305" s="796" t="s">
        <v>155</v>
      </c>
      <c r="K2305" s="798" t="s">
        <v>156</v>
      </c>
      <c r="L2305" s="796" t="s">
        <v>20</v>
      </c>
      <c r="M2305" s="798" t="s">
        <v>836</v>
      </c>
      <c r="N2305" s="794">
        <v>3.65</v>
      </c>
      <c r="O2305" s="794">
        <v>2.5</v>
      </c>
      <c r="P2305" s="794"/>
      <c r="Q2305" s="795">
        <v>36.880000000000003</v>
      </c>
      <c r="R2305" s="796"/>
      <c r="S2305" s="797"/>
    </row>
    <row r="2306" spans="1:19" s="161" customFormat="1">
      <c r="A2306" s="280"/>
      <c r="B2306" s="781"/>
      <c r="C2306" s="775"/>
      <c r="D2306" s="792"/>
      <c r="E2306" s="793"/>
      <c r="F2306" s="792"/>
      <c r="G2306" s="793"/>
      <c r="H2306" s="792"/>
      <c r="I2306" s="793"/>
      <c r="J2306" s="792"/>
      <c r="K2306" s="793"/>
      <c r="L2306" s="792"/>
      <c r="M2306" s="793"/>
      <c r="N2306" s="794"/>
      <c r="O2306" s="794"/>
      <c r="P2306" s="794"/>
      <c r="Q2306" s="795"/>
      <c r="R2306" s="796" t="s">
        <v>161</v>
      </c>
      <c r="S2306" s="797">
        <v>2640</v>
      </c>
    </row>
    <row r="2307" spans="1:19" s="161" customFormat="1">
      <c r="A2307" s="280"/>
      <c r="B2307" s="781"/>
      <c r="C2307" s="775"/>
      <c r="D2307" s="792"/>
      <c r="E2307" s="799" t="s">
        <v>1651</v>
      </c>
      <c r="F2307" s="800"/>
      <c r="G2307" s="800"/>
      <c r="H2307" s="800"/>
      <c r="I2307" s="800"/>
      <c r="J2307" s="800"/>
      <c r="K2307" s="800"/>
      <c r="L2307" s="800"/>
      <c r="M2307" s="800"/>
      <c r="N2307" s="801">
        <v>3.65</v>
      </c>
      <c r="O2307" s="801">
        <v>2.5</v>
      </c>
      <c r="P2307" s="801">
        <v>1.8</v>
      </c>
      <c r="Q2307" s="802">
        <v>36.880000000000003</v>
      </c>
      <c r="R2307" s="800"/>
      <c r="S2307" s="803"/>
    </row>
    <row r="2308" spans="1:19" s="161" customFormat="1">
      <c r="A2308" s="280"/>
      <c r="B2308" s="781"/>
      <c r="C2308" s="785"/>
      <c r="D2308" s="796" t="s">
        <v>176</v>
      </c>
      <c r="E2308" s="792"/>
      <c r="F2308" s="792"/>
      <c r="G2308" s="792"/>
      <c r="H2308" s="792"/>
      <c r="I2308" s="792"/>
      <c r="J2308" s="792"/>
      <c r="K2308" s="792"/>
      <c r="L2308" s="792"/>
      <c r="M2308" s="792"/>
      <c r="N2308" s="794">
        <v>3.65</v>
      </c>
      <c r="O2308" s="794">
        <v>2.5</v>
      </c>
      <c r="P2308" s="794"/>
      <c r="Q2308" s="795">
        <v>36.880000000000003</v>
      </c>
      <c r="R2308" s="792"/>
      <c r="S2308" s="797"/>
    </row>
    <row r="2309" spans="1:19" s="161" customFormat="1">
      <c r="A2309" s="280"/>
      <c r="B2309" s="781"/>
      <c r="C2309" s="786" t="s">
        <v>718</v>
      </c>
      <c r="D2309" s="800"/>
      <c r="E2309" s="800"/>
      <c r="F2309" s="800"/>
      <c r="G2309" s="800"/>
      <c r="H2309" s="800"/>
      <c r="I2309" s="800"/>
      <c r="J2309" s="800"/>
      <c r="K2309" s="800"/>
      <c r="L2309" s="800"/>
      <c r="M2309" s="800"/>
      <c r="N2309" s="801">
        <v>3.65</v>
      </c>
      <c r="O2309" s="801">
        <v>2.5</v>
      </c>
      <c r="P2309" s="801"/>
      <c r="Q2309" s="802">
        <v>36.880000000000003</v>
      </c>
      <c r="R2309" s="800"/>
      <c r="S2309" s="803"/>
    </row>
    <row r="2310" spans="1:19" s="161" customFormat="1">
      <c r="A2310" s="280"/>
      <c r="B2310" s="781"/>
      <c r="C2310" s="776" t="s">
        <v>1652</v>
      </c>
      <c r="D2310" s="796" t="s">
        <v>368</v>
      </c>
      <c r="E2310" s="798" t="s">
        <v>1653</v>
      </c>
      <c r="F2310" s="796" t="s">
        <v>204</v>
      </c>
      <c r="G2310" s="798" t="s">
        <v>370</v>
      </c>
      <c r="H2310" s="796" t="s">
        <v>370</v>
      </c>
      <c r="I2310" s="798" t="s">
        <v>159</v>
      </c>
      <c r="J2310" s="796" t="s">
        <v>223</v>
      </c>
      <c r="K2310" s="798" t="s">
        <v>156</v>
      </c>
      <c r="L2310" s="796" t="s">
        <v>20</v>
      </c>
      <c r="M2310" s="798" t="s">
        <v>20</v>
      </c>
      <c r="N2310" s="794">
        <v>20</v>
      </c>
      <c r="O2310" s="794">
        <v>20</v>
      </c>
      <c r="P2310" s="794"/>
      <c r="Q2310" s="795">
        <v>48244.82</v>
      </c>
      <c r="R2310" s="796"/>
      <c r="S2310" s="797"/>
    </row>
    <row r="2311" spans="1:19" s="161" customFormat="1">
      <c r="A2311" s="280"/>
      <c r="B2311" s="781"/>
      <c r="C2311" s="775"/>
      <c r="D2311" s="792"/>
      <c r="E2311" s="799" t="s">
        <v>1654</v>
      </c>
      <c r="F2311" s="800"/>
      <c r="G2311" s="800"/>
      <c r="H2311" s="800"/>
      <c r="I2311" s="800"/>
      <c r="J2311" s="800"/>
      <c r="K2311" s="800"/>
      <c r="L2311" s="800"/>
      <c r="M2311" s="800"/>
      <c r="N2311" s="801">
        <v>20</v>
      </c>
      <c r="O2311" s="801">
        <v>20</v>
      </c>
      <c r="P2311" s="801">
        <v>18.88</v>
      </c>
      <c r="Q2311" s="802">
        <v>48244.82</v>
      </c>
      <c r="R2311" s="800"/>
      <c r="S2311" s="803"/>
    </row>
    <row r="2312" spans="1:19" s="161" customFormat="1">
      <c r="A2312" s="280"/>
      <c r="B2312" s="781"/>
      <c r="C2312" s="785"/>
      <c r="D2312" s="796" t="s">
        <v>374</v>
      </c>
      <c r="E2312" s="792"/>
      <c r="F2312" s="792"/>
      <c r="G2312" s="792"/>
      <c r="H2312" s="792"/>
      <c r="I2312" s="792"/>
      <c r="J2312" s="792"/>
      <c r="K2312" s="792"/>
      <c r="L2312" s="792"/>
      <c r="M2312" s="792"/>
      <c r="N2312" s="794">
        <v>20</v>
      </c>
      <c r="O2312" s="794">
        <v>20</v>
      </c>
      <c r="P2312" s="794"/>
      <c r="Q2312" s="795">
        <v>48244.82</v>
      </c>
      <c r="R2312" s="792"/>
      <c r="S2312" s="797"/>
    </row>
    <row r="2313" spans="1:19" s="161" customFormat="1">
      <c r="A2313" s="280"/>
      <c r="B2313" s="782"/>
      <c r="C2313" s="786" t="s">
        <v>1655</v>
      </c>
      <c r="D2313" s="800"/>
      <c r="E2313" s="800"/>
      <c r="F2313" s="800"/>
      <c r="G2313" s="800"/>
      <c r="H2313" s="800"/>
      <c r="I2313" s="800"/>
      <c r="J2313" s="800"/>
      <c r="K2313" s="800"/>
      <c r="L2313" s="800"/>
      <c r="M2313" s="800"/>
      <c r="N2313" s="801">
        <v>20</v>
      </c>
      <c r="O2313" s="801">
        <v>20</v>
      </c>
      <c r="P2313" s="801"/>
      <c r="Q2313" s="802">
        <v>48244.82</v>
      </c>
      <c r="R2313" s="800"/>
      <c r="S2313" s="803"/>
    </row>
    <row r="2314" spans="1:19" s="161" customFormat="1">
      <c r="A2314" s="280"/>
      <c r="B2314" s="784" t="s">
        <v>1656</v>
      </c>
      <c r="C2314" s="779"/>
      <c r="D2314" s="804"/>
      <c r="E2314" s="804"/>
      <c r="F2314" s="804"/>
      <c r="G2314" s="804"/>
      <c r="H2314" s="804"/>
      <c r="I2314" s="804"/>
      <c r="J2314" s="804"/>
      <c r="K2314" s="804"/>
      <c r="L2314" s="804"/>
      <c r="M2314" s="804"/>
      <c r="N2314" s="805">
        <v>59.349999999999987</v>
      </c>
      <c r="O2314" s="805">
        <v>56.493000000000002</v>
      </c>
      <c r="P2314" s="805"/>
      <c r="Q2314" s="806">
        <v>159486.035</v>
      </c>
      <c r="R2314" s="804"/>
      <c r="S2314" s="807"/>
    </row>
    <row r="2315" spans="1:19" s="161" customFormat="1">
      <c r="A2315" s="280"/>
      <c r="B2315" s="783" t="s">
        <v>21</v>
      </c>
      <c r="C2315" s="776" t="s">
        <v>670</v>
      </c>
      <c r="D2315" s="796" t="s">
        <v>150</v>
      </c>
      <c r="E2315" s="798" t="s">
        <v>1657</v>
      </c>
      <c r="F2315" s="796" t="s">
        <v>1658</v>
      </c>
      <c r="G2315" s="798" t="s">
        <v>153</v>
      </c>
      <c r="H2315" s="796" t="s">
        <v>153</v>
      </c>
      <c r="I2315" s="798" t="s">
        <v>159</v>
      </c>
      <c r="J2315" s="796" t="s">
        <v>223</v>
      </c>
      <c r="K2315" s="798" t="s">
        <v>156</v>
      </c>
      <c r="L2315" s="796" t="s">
        <v>1659</v>
      </c>
      <c r="M2315" s="798" t="s">
        <v>1660</v>
      </c>
      <c r="N2315" s="794">
        <v>9.34</v>
      </c>
      <c r="O2315" s="794">
        <v>8.9959999999999987</v>
      </c>
      <c r="P2315" s="794"/>
      <c r="Q2315" s="795">
        <v>1603.8140000000001</v>
      </c>
      <c r="R2315" s="796"/>
      <c r="S2315" s="797"/>
    </row>
    <row r="2316" spans="1:19" s="161" customFormat="1">
      <c r="A2316" s="280"/>
      <c r="B2316" s="781"/>
      <c r="C2316" s="775"/>
      <c r="D2316" s="792"/>
      <c r="E2316" s="793"/>
      <c r="F2316" s="792"/>
      <c r="G2316" s="793"/>
      <c r="H2316" s="792"/>
      <c r="I2316" s="793"/>
      <c r="J2316" s="792"/>
      <c r="K2316" s="793"/>
      <c r="L2316" s="792"/>
      <c r="M2316" s="793"/>
      <c r="N2316" s="794"/>
      <c r="O2316" s="794"/>
      <c r="P2316" s="794"/>
      <c r="Q2316" s="795"/>
      <c r="R2316" s="796" t="s">
        <v>358</v>
      </c>
      <c r="S2316" s="797">
        <v>33088</v>
      </c>
    </row>
    <row r="2317" spans="1:19" s="161" customFormat="1">
      <c r="A2317" s="280"/>
      <c r="B2317" s="781"/>
      <c r="C2317" s="775"/>
      <c r="D2317" s="792"/>
      <c r="E2317" s="793"/>
      <c r="F2317" s="792"/>
      <c r="G2317" s="793"/>
      <c r="H2317" s="792"/>
      <c r="I2317" s="793"/>
      <c r="J2317" s="792"/>
      <c r="K2317" s="793"/>
      <c r="L2317" s="792"/>
      <c r="M2317" s="793"/>
      <c r="N2317" s="794"/>
      <c r="O2317" s="794"/>
      <c r="P2317" s="794"/>
      <c r="Q2317" s="795"/>
      <c r="R2317" s="796" t="s">
        <v>161</v>
      </c>
      <c r="S2317" s="797">
        <v>61384</v>
      </c>
    </row>
    <row r="2318" spans="1:19" s="161" customFormat="1">
      <c r="A2318" s="280"/>
      <c r="B2318" s="781"/>
      <c r="C2318" s="775"/>
      <c r="D2318" s="792"/>
      <c r="E2318" s="793"/>
      <c r="F2318" s="796" t="s">
        <v>1661</v>
      </c>
      <c r="G2318" s="798" t="s">
        <v>153</v>
      </c>
      <c r="H2318" s="796" t="s">
        <v>153</v>
      </c>
      <c r="I2318" s="798" t="s">
        <v>159</v>
      </c>
      <c r="J2318" s="796" t="s">
        <v>223</v>
      </c>
      <c r="K2318" s="798" t="s">
        <v>156</v>
      </c>
      <c r="L2318" s="796" t="s">
        <v>1659</v>
      </c>
      <c r="M2318" s="798" t="s">
        <v>1660</v>
      </c>
      <c r="N2318" s="794">
        <v>9.34</v>
      </c>
      <c r="O2318" s="794">
        <v>8.5570000000000004</v>
      </c>
      <c r="P2318" s="794"/>
      <c r="Q2318" s="795">
        <v>1055.9750000000001</v>
      </c>
      <c r="R2318" s="796"/>
      <c r="S2318" s="797"/>
    </row>
    <row r="2319" spans="1:19" s="161" customFormat="1">
      <c r="A2319" s="280"/>
      <c r="B2319" s="781"/>
      <c r="C2319" s="775"/>
      <c r="D2319" s="792"/>
      <c r="E2319" s="793"/>
      <c r="F2319" s="792"/>
      <c r="G2319" s="793"/>
      <c r="H2319" s="792"/>
      <c r="I2319" s="793"/>
      <c r="J2319" s="792"/>
      <c r="K2319" s="793"/>
      <c r="L2319" s="792"/>
      <c r="M2319" s="793"/>
      <c r="N2319" s="794"/>
      <c r="O2319" s="794"/>
      <c r="P2319" s="794"/>
      <c r="Q2319" s="795"/>
      <c r="R2319" s="796" t="s">
        <v>358</v>
      </c>
      <c r="S2319" s="797">
        <v>50043</v>
      </c>
    </row>
    <row r="2320" spans="1:19" s="161" customFormat="1">
      <c r="A2320" s="280"/>
      <c r="B2320" s="781"/>
      <c r="C2320" s="775"/>
      <c r="D2320" s="792"/>
      <c r="E2320" s="793"/>
      <c r="F2320" s="792"/>
      <c r="G2320" s="793"/>
      <c r="H2320" s="792"/>
      <c r="I2320" s="793"/>
      <c r="J2320" s="792"/>
      <c r="K2320" s="793"/>
      <c r="L2320" s="792"/>
      <c r="M2320" s="793"/>
      <c r="N2320" s="794"/>
      <c r="O2320" s="794"/>
      <c r="P2320" s="794"/>
      <c r="Q2320" s="795"/>
      <c r="R2320" s="796" t="s">
        <v>161</v>
      </c>
      <c r="S2320" s="797">
        <v>39645</v>
      </c>
    </row>
    <row r="2321" spans="1:19" s="161" customFormat="1">
      <c r="A2321" s="280"/>
      <c r="B2321" s="781"/>
      <c r="C2321" s="775"/>
      <c r="D2321" s="792"/>
      <c r="E2321" s="799" t="s">
        <v>1662</v>
      </c>
      <c r="F2321" s="800"/>
      <c r="G2321" s="800"/>
      <c r="H2321" s="800"/>
      <c r="I2321" s="800"/>
      <c r="J2321" s="800"/>
      <c r="K2321" s="800"/>
      <c r="L2321" s="800"/>
      <c r="M2321" s="800"/>
      <c r="N2321" s="801">
        <v>18.679999999999989</v>
      </c>
      <c r="O2321" s="801">
        <v>17.553000000000001</v>
      </c>
      <c r="P2321" s="801">
        <v>17.259</v>
      </c>
      <c r="Q2321" s="802">
        <v>2659.7890000000007</v>
      </c>
      <c r="R2321" s="800"/>
      <c r="S2321" s="803"/>
    </row>
    <row r="2322" spans="1:19" s="161" customFormat="1">
      <c r="A2322" s="280"/>
      <c r="B2322" s="781"/>
      <c r="C2322" s="785"/>
      <c r="D2322" s="796" t="s">
        <v>176</v>
      </c>
      <c r="E2322" s="792"/>
      <c r="F2322" s="792"/>
      <c r="G2322" s="792"/>
      <c r="H2322" s="792"/>
      <c r="I2322" s="792"/>
      <c r="J2322" s="792"/>
      <c r="K2322" s="792"/>
      <c r="L2322" s="792"/>
      <c r="M2322" s="792"/>
      <c r="N2322" s="794">
        <v>18.679999999999989</v>
      </c>
      <c r="O2322" s="794">
        <v>17.553000000000001</v>
      </c>
      <c r="P2322" s="794"/>
      <c r="Q2322" s="795">
        <v>2659.7890000000007</v>
      </c>
      <c r="R2322" s="792"/>
      <c r="S2322" s="797"/>
    </row>
    <row r="2323" spans="1:19" s="161" customFormat="1">
      <c r="A2323" s="280"/>
      <c r="B2323" s="782"/>
      <c r="C2323" s="786" t="s">
        <v>677</v>
      </c>
      <c r="D2323" s="800"/>
      <c r="E2323" s="800"/>
      <c r="F2323" s="800"/>
      <c r="G2323" s="800"/>
      <c r="H2323" s="800"/>
      <c r="I2323" s="800"/>
      <c r="J2323" s="800"/>
      <c r="K2323" s="800"/>
      <c r="L2323" s="800"/>
      <c r="M2323" s="800"/>
      <c r="N2323" s="801">
        <v>18.679999999999989</v>
      </c>
      <c r="O2323" s="801">
        <v>17.553000000000001</v>
      </c>
      <c r="P2323" s="801"/>
      <c r="Q2323" s="802">
        <v>2659.7890000000007</v>
      </c>
      <c r="R2323" s="800"/>
      <c r="S2323" s="803"/>
    </row>
    <row r="2324" spans="1:19" s="161" customFormat="1">
      <c r="A2324" s="280"/>
      <c r="B2324" s="784" t="s">
        <v>1663</v>
      </c>
      <c r="C2324" s="779"/>
      <c r="D2324" s="804"/>
      <c r="E2324" s="804"/>
      <c r="F2324" s="804"/>
      <c r="G2324" s="804"/>
      <c r="H2324" s="804"/>
      <c r="I2324" s="804"/>
      <c r="J2324" s="804"/>
      <c r="K2324" s="804"/>
      <c r="L2324" s="804"/>
      <c r="M2324" s="804"/>
      <c r="N2324" s="805">
        <v>18.679999999999989</v>
      </c>
      <c r="O2324" s="805">
        <v>17.553000000000001</v>
      </c>
      <c r="P2324" s="805"/>
      <c r="Q2324" s="806">
        <v>2659.7890000000007</v>
      </c>
      <c r="R2324" s="804"/>
      <c r="S2324" s="807"/>
    </row>
    <row r="2325" spans="1:19" s="234" customFormat="1" ht="14.25">
      <c r="A2325" s="281"/>
      <c r="B2325" s="783" t="s">
        <v>22</v>
      </c>
      <c r="C2325" s="776" t="s">
        <v>1672</v>
      </c>
      <c r="D2325" s="796" t="s">
        <v>150</v>
      </c>
      <c r="E2325" s="798" t="s">
        <v>209</v>
      </c>
      <c r="F2325" s="796" t="s">
        <v>1673</v>
      </c>
      <c r="G2325" s="798" t="s">
        <v>153</v>
      </c>
      <c r="H2325" s="796" t="s">
        <v>153</v>
      </c>
      <c r="I2325" s="798" t="s">
        <v>154</v>
      </c>
      <c r="J2325" s="796" t="s">
        <v>155</v>
      </c>
      <c r="K2325" s="798" t="s">
        <v>160</v>
      </c>
      <c r="L2325" s="796" t="s">
        <v>1674</v>
      </c>
      <c r="M2325" s="798" t="s">
        <v>1675</v>
      </c>
      <c r="N2325" s="794">
        <v>0.32</v>
      </c>
      <c r="O2325" s="794">
        <v>0</v>
      </c>
      <c r="P2325" s="794"/>
      <c r="Q2325" s="795">
        <v>0</v>
      </c>
      <c r="R2325" s="796"/>
      <c r="S2325" s="797"/>
    </row>
    <row r="2326" spans="1:19" s="235" customFormat="1">
      <c r="A2326" s="282"/>
      <c r="B2326" s="781"/>
      <c r="C2326" s="775"/>
      <c r="D2326" s="792"/>
      <c r="E2326" s="793"/>
      <c r="F2326" s="796" t="s">
        <v>1836</v>
      </c>
      <c r="G2326" s="798" t="s">
        <v>153</v>
      </c>
      <c r="H2326" s="796" t="s">
        <v>153</v>
      </c>
      <c r="I2326" s="798" t="s">
        <v>154</v>
      </c>
      <c r="J2326" s="796" t="s">
        <v>155</v>
      </c>
      <c r="K2326" s="798" t="s">
        <v>156</v>
      </c>
      <c r="L2326" s="796" t="s">
        <v>1674</v>
      </c>
      <c r="M2326" s="798" t="s">
        <v>1674</v>
      </c>
      <c r="N2326" s="794">
        <v>0.59100000000000008</v>
      </c>
      <c r="O2326" s="794">
        <v>0.5</v>
      </c>
      <c r="P2326" s="794"/>
      <c r="Q2326" s="795">
        <v>504.44300000000004</v>
      </c>
      <c r="R2326" s="796"/>
      <c r="S2326" s="797"/>
    </row>
    <row r="2327" spans="1:19" s="161" customFormat="1" ht="12.75" customHeight="1">
      <c r="A2327" s="280"/>
      <c r="B2327" s="781"/>
      <c r="C2327" s="775"/>
      <c r="D2327" s="792"/>
      <c r="E2327" s="793"/>
      <c r="F2327" s="792"/>
      <c r="G2327" s="793"/>
      <c r="H2327" s="792"/>
      <c r="I2327" s="793"/>
      <c r="J2327" s="792"/>
      <c r="K2327" s="793"/>
      <c r="L2327" s="792"/>
      <c r="M2327" s="793"/>
      <c r="N2327" s="794"/>
      <c r="O2327" s="794"/>
      <c r="P2327" s="794"/>
      <c r="Q2327" s="795"/>
      <c r="R2327" s="796" t="s">
        <v>161</v>
      </c>
      <c r="S2327" s="797">
        <v>40560</v>
      </c>
    </row>
    <row r="2328" spans="1:19" s="161" customFormat="1" ht="15" customHeight="1">
      <c r="A2328" s="280"/>
      <c r="B2328" s="781"/>
      <c r="C2328" s="775"/>
      <c r="D2328" s="792"/>
      <c r="E2328" s="793"/>
      <c r="F2328" s="796" t="s">
        <v>1837</v>
      </c>
      <c r="G2328" s="798" t="s">
        <v>153</v>
      </c>
      <c r="H2328" s="796" t="s">
        <v>153</v>
      </c>
      <c r="I2328" s="798" t="s">
        <v>154</v>
      </c>
      <c r="J2328" s="796" t="s">
        <v>155</v>
      </c>
      <c r="K2328" s="798" t="s">
        <v>156</v>
      </c>
      <c r="L2328" s="796" t="s">
        <v>1674</v>
      </c>
      <c r="M2328" s="798" t="s">
        <v>1674</v>
      </c>
      <c r="N2328" s="794">
        <v>0.59100000000000008</v>
      </c>
      <c r="O2328" s="794">
        <v>0.5</v>
      </c>
      <c r="P2328" s="794"/>
      <c r="Q2328" s="795">
        <v>618.19400000000007</v>
      </c>
      <c r="R2328" s="796"/>
      <c r="S2328" s="797"/>
    </row>
    <row r="2329" spans="1:19" s="161" customFormat="1" ht="15.75" customHeight="1">
      <c r="A2329" s="280"/>
      <c r="B2329" s="781"/>
      <c r="C2329" s="775"/>
      <c r="D2329" s="792"/>
      <c r="E2329" s="793"/>
      <c r="F2329" s="792"/>
      <c r="G2329" s="793"/>
      <c r="H2329" s="792"/>
      <c r="I2329" s="793"/>
      <c r="J2329" s="792"/>
      <c r="K2329" s="793"/>
      <c r="L2329" s="792"/>
      <c r="M2329" s="793"/>
      <c r="N2329" s="794"/>
      <c r="O2329" s="794"/>
      <c r="P2329" s="794"/>
      <c r="Q2329" s="795"/>
      <c r="R2329" s="796" t="s">
        <v>161</v>
      </c>
      <c r="S2329" s="797">
        <v>50349</v>
      </c>
    </row>
    <row r="2330" spans="1:19" s="161" customFormat="1" ht="15.75" customHeight="1">
      <c r="A2330" s="280"/>
      <c r="B2330" s="781"/>
      <c r="C2330" s="775"/>
      <c r="D2330" s="792"/>
      <c r="E2330" s="793"/>
      <c r="F2330" s="796" t="s">
        <v>1341</v>
      </c>
      <c r="G2330" s="798" t="s">
        <v>153</v>
      </c>
      <c r="H2330" s="796" t="s">
        <v>153</v>
      </c>
      <c r="I2330" s="798" t="s">
        <v>154</v>
      </c>
      <c r="J2330" s="796" t="s">
        <v>155</v>
      </c>
      <c r="K2330" s="798" t="s">
        <v>156</v>
      </c>
      <c r="L2330" s="796" t="s">
        <v>1674</v>
      </c>
      <c r="M2330" s="798" t="s">
        <v>1675</v>
      </c>
      <c r="N2330" s="794">
        <v>0.5</v>
      </c>
      <c r="O2330" s="794">
        <v>0.3</v>
      </c>
      <c r="P2330" s="794"/>
      <c r="Q2330" s="795">
        <v>355.91</v>
      </c>
      <c r="R2330" s="796"/>
      <c r="S2330" s="797"/>
    </row>
    <row r="2331" spans="1:19" s="161" customFormat="1" ht="15.75" customHeight="1">
      <c r="A2331" s="280"/>
      <c r="B2331" s="781"/>
      <c r="C2331" s="775"/>
      <c r="D2331" s="792"/>
      <c r="E2331" s="793"/>
      <c r="F2331" s="792"/>
      <c r="G2331" s="793"/>
      <c r="H2331" s="792"/>
      <c r="I2331" s="793"/>
      <c r="J2331" s="792"/>
      <c r="K2331" s="793"/>
      <c r="L2331" s="792"/>
      <c r="M2331" s="793"/>
      <c r="N2331" s="794"/>
      <c r="O2331" s="794"/>
      <c r="P2331" s="794"/>
      <c r="Q2331" s="795"/>
      <c r="R2331" s="796" t="s">
        <v>161</v>
      </c>
      <c r="S2331" s="797">
        <v>34279</v>
      </c>
    </row>
    <row r="2332" spans="1:19" s="161" customFormat="1" ht="15.75" customHeight="1">
      <c r="A2332" s="280"/>
      <c r="B2332" s="781"/>
      <c r="C2332" s="775"/>
      <c r="D2332" s="792"/>
      <c r="E2332" s="793"/>
      <c r="F2332" s="796" t="s">
        <v>1801</v>
      </c>
      <c r="G2332" s="798" t="s">
        <v>153</v>
      </c>
      <c r="H2332" s="796" t="s">
        <v>153</v>
      </c>
      <c r="I2332" s="798" t="s">
        <v>154</v>
      </c>
      <c r="J2332" s="796" t="s">
        <v>155</v>
      </c>
      <c r="K2332" s="798" t="s">
        <v>156</v>
      </c>
      <c r="L2332" s="796" t="s">
        <v>1674</v>
      </c>
      <c r="M2332" s="798" t="s">
        <v>1674</v>
      </c>
      <c r="N2332" s="794">
        <v>1</v>
      </c>
      <c r="O2332" s="794">
        <v>0.8999999999999998</v>
      </c>
      <c r="P2332" s="794"/>
      <c r="Q2332" s="795">
        <v>627.65200000000004</v>
      </c>
      <c r="R2332" s="796"/>
      <c r="S2332" s="797"/>
    </row>
    <row r="2333" spans="1:19" s="161" customFormat="1" ht="15.75" customHeight="1">
      <c r="A2333" s="280"/>
      <c r="B2333" s="781"/>
      <c r="C2333" s="775"/>
      <c r="D2333" s="792"/>
      <c r="E2333" s="793"/>
      <c r="F2333" s="792"/>
      <c r="G2333" s="793"/>
      <c r="H2333" s="792"/>
      <c r="I2333" s="793"/>
      <c r="J2333" s="792"/>
      <c r="K2333" s="793"/>
      <c r="L2333" s="792"/>
      <c r="M2333" s="793"/>
      <c r="N2333" s="794"/>
      <c r="O2333" s="794"/>
      <c r="P2333" s="794"/>
      <c r="Q2333" s="795"/>
      <c r="R2333" s="796" t="s">
        <v>161</v>
      </c>
      <c r="S2333" s="797">
        <v>47233</v>
      </c>
    </row>
    <row r="2334" spans="1:19" s="161" customFormat="1" ht="15.75" customHeight="1">
      <c r="A2334" s="280"/>
      <c r="B2334" s="781"/>
      <c r="C2334" s="775"/>
      <c r="D2334" s="792"/>
      <c r="E2334" s="799" t="s">
        <v>212</v>
      </c>
      <c r="F2334" s="800"/>
      <c r="G2334" s="800"/>
      <c r="H2334" s="800"/>
      <c r="I2334" s="800"/>
      <c r="J2334" s="800"/>
      <c r="K2334" s="800"/>
      <c r="L2334" s="800"/>
      <c r="M2334" s="800"/>
      <c r="N2334" s="801">
        <v>3.0020000000000029</v>
      </c>
      <c r="O2334" s="801">
        <v>2.1999999999999984</v>
      </c>
      <c r="P2334" s="801">
        <v>0.97499999999999998</v>
      </c>
      <c r="Q2334" s="802">
        <v>2106.1990000000001</v>
      </c>
      <c r="R2334" s="800"/>
      <c r="S2334" s="803"/>
    </row>
    <row r="2335" spans="1:19" s="161" customFormat="1" ht="15.75" customHeight="1">
      <c r="A2335" s="280"/>
      <c r="B2335" s="781"/>
      <c r="C2335" s="775"/>
      <c r="D2335" s="792"/>
      <c r="E2335" s="798" t="s">
        <v>1676</v>
      </c>
      <c r="F2335" s="796" t="s">
        <v>1304</v>
      </c>
      <c r="G2335" s="798" t="s">
        <v>153</v>
      </c>
      <c r="H2335" s="796" t="s">
        <v>153</v>
      </c>
      <c r="I2335" s="798" t="s">
        <v>159</v>
      </c>
      <c r="J2335" s="796" t="s">
        <v>155</v>
      </c>
      <c r="K2335" s="798" t="s">
        <v>160</v>
      </c>
      <c r="L2335" s="796" t="s">
        <v>1677</v>
      </c>
      <c r="M2335" s="798" t="s">
        <v>1678</v>
      </c>
      <c r="N2335" s="794">
        <v>0</v>
      </c>
      <c r="O2335" s="794">
        <v>0</v>
      </c>
      <c r="P2335" s="794"/>
      <c r="Q2335" s="795">
        <v>0</v>
      </c>
      <c r="R2335" s="796"/>
      <c r="S2335" s="797"/>
    </row>
    <row r="2336" spans="1:19" s="161" customFormat="1" ht="15.75" customHeight="1">
      <c r="A2336" s="280"/>
      <c r="B2336" s="781"/>
      <c r="C2336" s="775"/>
      <c r="D2336" s="792"/>
      <c r="E2336" s="793"/>
      <c r="F2336" s="796" t="s">
        <v>1305</v>
      </c>
      <c r="G2336" s="798" t="s">
        <v>153</v>
      </c>
      <c r="H2336" s="796" t="s">
        <v>153</v>
      </c>
      <c r="I2336" s="798" t="s">
        <v>159</v>
      </c>
      <c r="J2336" s="796" t="s">
        <v>155</v>
      </c>
      <c r="K2336" s="798" t="s">
        <v>160</v>
      </c>
      <c r="L2336" s="796" t="s">
        <v>1677</v>
      </c>
      <c r="M2336" s="798" t="s">
        <v>1678</v>
      </c>
      <c r="N2336" s="794">
        <v>0</v>
      </c>
      <c r="O2336" s="794">
        <v>0</v>
      </c>
      <c r="P2336" s="794"/>
      <c r="Q2336" s="795">
        <v>0</v>
      </c>
      <c r="R2336" s="796"/>
      <c r="S2336" s="797"/>
    </row>
    <row r="2337" spans="1:19" s="161" customFormat="1" ht="15.75" customHeight="1">
      <c r="A2337" s="280"/>
      <c r="B2337" s="781"/>
      <c r="C2337" s="775"/>
      <c r="D2337" s="792"/>
      <c r="E2337" s="793"/>
      <c r="F2337" s="796" t="s">
        <v>1306</v>
      </c>
      <c r="G2337" s="798" t="s">
        <v>153</v>
      </c>
      <c r="H2337" s="796" t="s">
        <v>153</v>
      </c>
      <c r="I2337" s="798" t="s">
        <v>159</v>
      </c>
      <c r="J2337" s="796" t="s">
        <v>155</v>
      </c>
      <c r="K2337" s="798" t="s">
        <v>160</v>
      </c>
      <c r="L2337" s="796" t="s">
        <v>1677</v>
      </c>
      <c r="M2337" s="798" t="s">
        <v>1678</v>
      </c>
      <c r="N2337" s="794">
        <v>0</v>
      </c>
      <c r="O2337" s="794">
        <v>0</v>
      </c>
      <c r="P2337" s="794"/>
      <c r="Q2337" s="795">
        <v>0</v>
      </c>
      <c r="R2337" s="796"/>
      <c r="S2337" s="797"/>
    </row>
    <row r="2338" spans="1:19" s="161" customFormat="1" ht="15.75" customHeight="1">
      <c r="A2338" s="280"/>
      <c r="B2338" s="781"/>
      <c r="C2338" s="775"/>
      <c r="D2338" s="792"/>
      <c r="E2338" s="793"/>
      <c r="F2338" s="796" t="s">
        <v>1307</v>
      </c>
      <c r="G2338" s="798" t="s">
        <v>153</v>
      </c>
      <c r="H2338" s="796" t="s">
        <v>153</v>
      </c>
      <c r="I2338" s="798" t="s">
        <v>159</v>
      </c>
      <c r="J2338" s="796" t="s">
        <v>155</v>
      </c>
      <c r="K2338" s="798" t="s">
        <v>160</v>
      </c>
      <c r="L2338" s="796" t="s">
        <v>1677</v>
      </c>
      <c r="M2338" s="798" t="s">
        <v>1678</v>
      </c>
      <c r="N2338" s="794">
        <v>0</v>
      </c>
      <c r="O2338" s="794">
        <v>0</v>
      </c>
      <c r="P2338" s="794"/>
      <c r="Q2338" s="795">
        <v>0</v>
      </c>
      <c r="R2338" s="796"/>
      <c r="S2338" s="797"/>
    </row>
    <row r="2339" spans="1:19" s="161" customFormat="1" ht="15.75" customHeight="1">
      <c r="A2339" s="280"/>
      <c r="B2339" s="781"/>
      <c r="C2339" s="775"/>
      <c r="D2339" s="792"/>
      <c r="E2339" s="799" t="s">
        <v>1679</v>
      </c>
      <c r="F2339" s="800"/>
      <c r="G2339" s="800"/>
      <c r="H2339" s="800"/>
      <c r="I2339" s="800"/>
      <c r="J2339" s="800"/>
      <c r="K2339" s="800"/>
      <c r="L2339" s="800"/>
      <c r="M2339" s="800"/>
      <c r="N2339" s="801">
        <v>0</v>
      </c>
      <c r="O2339" s="801">
        <v>0</v>
      </c>
      <c r="P2339" s="801">
        <v>0</v>
      </c>
      <c r="Q2339" s="802">
        <v>0</v>
      </c>
      <c r="R2339" s="800"/>
      <c r="S2339" s="803"/>
    </row>
    <row r="2340" spans="1:19" s="161" customFormat="1" ht="22.5" customHeight="1">
      <c r="A2340" s="280"/>
      <c r="B2340" s="781"/>
      <c r="C2340" s="775"/>
      <c r="D2340" s="792"/>
      <c r="E2340" s="798" t="s">
        <v>1680</v>
      </c>
      <c r="F2340" s="796" t="s">
        <v>1681</v>
      </c>
      <c r="G2340" s="798" t="s">
        <v>153</v>
      </c>
      <c r="H2340" s="796" t="s">
        <v>153</v>
      </c>
      <c r="I2340" s="798" t="s">
        <v>154</v>
      </c>
      <c r="J2340" s="796" t="s">
        <v>155</v>
      </c>
      <c r="K2340" s="798" t="s">
        <v>160</v>
      </c>
      <c r="L2340" s="796" t="s">
        <v>1677</v>
      </c>
      <c r="M2340" s="798" t="s">
        <v>1682</v>
      </c>
      <c r="N2340" s="794">
        <v>0</v>
      </c>
      <c r="O2340" s="794">
        <v>0</v>
      </c>
      <c r="P2340" s="794"/>
      <c r="Q2340" s="795">
        <v>0</v>
      </c>
      <c r="R2340" s="796"/>
      <c r="S2340" s="797"/>
    </row>
    <row r="2341" spans="1:19" s="161" customFormat="1" ht="22.5" customHeight="1">
      <c r="A2341" s="280"/>
      <c r="B2341" s="781"/>
      <c r="C2341" s="775"/>
      <c r="D2341" s="792"/>
      <c r="E2341" s="799" t="s">
        <v>1683</v>
      </c>
      <c r="F2341" s="800"/>
      <c r="G2341" s="800"/>
      <c r="H2341" s="800"/>
      <c r="I2341" s="800"/>
      <c r="J2341" s="800"/>
      <c r="K2341" s="800"/>
      <c r="L2341" s="800"/>
      <c r="M2341" s="800"/>
      <c r="N2341" s="801">
        <v>0</v>
      </c>
      <c r="O2341" s="801">
        <v>0</v>
      </c>
      <c r="P2341" s="801">
        <v>0</v>
      </c>
      <c r="Q2341" s="802">
        <v>0</v>
      </c>
      <c r="R2341" s="800"/>
      <c r="S2341" s="803"/>
    </row>
    <row r="2342" spans="1:19" s="161" customFormat="1" ht="22.5" customHeight="1">
      <c r="A2342" s="280"/>
      <c r="B2342" s="781"/>
      <c r="C2342" s="775"/>
      <c r="D2342" s="796" t="s">
        <v>176</v>
      </c>
      <c r="E2342" s="792"/>
      <c r="F2342" s="792"/>
      <c r="G2342" s="792"/>
      <c r="H2342" s="792"/>
      <c r="I2342" s="792"/>
      <c r="J2342" s="792"/>
      <c r="K2342" s="792"/>
      <c r="L2342" s="792"/>
      <c r="M2342" s="792"/>
      <c r="N2342" s="794">
        <v>3.0020000000000029</v>
      </c>
      <c r="O2342" s="794">
        <v>2.1999999999999984</v>
      </c>
      <c r="P2342" s="794"/>
      <c r="Q2342" s="795">
        <v>2106.1990000000001</v>
      </c>
      <c r="R2342" s="792"/>
      <c r="S2342" s="797"/>
    </row>
    <row r="2343" spans="1:19" s="161" customFormat="1" ht="22.5" customHeight="1">
      <c r="A2343" s="280"/>
      <c r="B2343" s="781"/>
      <c r="C2343" s="775"/>
      <c r="D2343" s="796" t="s">
        <v>177</v>
      </c>
      <c r="E2343" s="798" t="s">
        <v>1684</v>
      </c>
      <c r="F2343" s="796" t="s">
        <v>225</v>
      </c>
      <c r="G2343" s="798" t="s">
        <v>179</v>
      </c>
      <c r="H2343" s="796" t="s">
        <v>179</v>
      </c>
      <c r="I2343" s="798" t="s">
        <v>154</v>
      </c>
      <c r="J2343" s="796" t="s">
        <v>155</v>
      </c>
      <c r="K2343" s="798" t="s">
        <v>156</v>
      </c>
      <c r="L2343" s="796" t="s">
        <v>1674</v>
      </c>
      <c r="M2343" s="798" t="s">
        <v>1674</v>
      </c>
      <c r="N2343" s="794">
        <v>0.23999999999999996</v>
      </c>
      <c r="O2343" s="794">
        <v>0.23</v>
      </c>
      <c r="P2343" s="794"/>
      <c r="Q2343" s="795">
        <v>1332.13</v>
      </c>
      <c r="R2343" s="796"/>
      <c r="S2343" s="797"/>
    </row>
    <row r="2344" spans="1:19" s="161" customFormat="1" ht="12.75" customHeight="1">
      <c r="A2344" s="280"/>
      <c r="B2344" s="781"/>
      <c r="C2344" s="775"/>
      <c r="D2344" s="792"/>
      <c r="E2344" s="793"/>
      <c r="F2344" s="796" t="s">
        <v>228</v>
      </c>
      <c r="G2344" s="798" t="s">
        <v>179</v>
      </c>
      <c r="H2344" s="796" t="s">
        <v>179</v>
      </c>
      <c r="I2344" s="798" t="s">
        <v>154</v>
      </c>
      <c r="J2344" s="796" t="s">
        <v>155</v>
      </c>
      <c r="K2344" s="798" t="s">
        <v>156</v>
      </c>
      <c r="L2344" s="796" t="s">
        <v>1674</v>
      </c>
      <c r="M2344" s="798" t="s">
        <v>1674</v>
      </c>
      <c r="N2344" s="794">
        <v>0.13</v>
      </c>
      <c r="O2344" s="794">
        <v>0.11999999999999998</v>
      </c>
      <c r="P2344" s="794"/>
      <c r="Q2344" s="795">
        <v>687.0680000000001</v>
      </c>
      <c r="R2344" s="796"/>
      <c r="S2344" s="797"/>
    </row>
    <row r="2345" spans="1:19" s="161" customFormat="1" ht="12.75" customHeight="1">
      <c r="A2345" s="280"/>
      <c r="B2345" s="781"/>
      <c r="C2345" s="775"/>
      <c r="D2345" s="792"/>
      <c r="E2345" s="793"/>
      <c r="F2345" s="796" t="s">
        <v>229</v>
      </c>
      <c r="G2345" s="798" t="s">
        <v>179</v>
      </c>
      <c r="H2345" s="796" t="s">
        <v>179</v>
      </c>
      <c r="I2345" s="798" t="s">
        <v>154</v>
      </c>
      <c r="J2345" s="796" t="s">
        <v>155</v>
      </c>
      <c r="K2345" s="798" t="s">
        <v>156</v>
      </c>
      <c r="L2345" s="796" t="s">
        <v>1674</v>
      </c>
      <c r="M2345" s="798" t="s">
        <v>1674</v>
      </c>
      <c r="N2345" s="794">
        <v>0.5</v>
      </c>
      <c r="O2345" s="794">
        <v>0.47999999999999993</v>
      </c>
      <c r="P2345" s="794"/>
      <c r="Q2345" s="795">
        <v>3187.489</v>
      </c>
      <c r="R2345" s="796"/>
      <c r="S2345" s="797"/>
    </row>
    <row r="2346" spans="1:19" s="161" customFormat="1" ht="12.75" customHeight="1">
      <c r="A2346" s="280"/>
      <c r="B2346" s="781"/>
      <c r="C2346" s="775"/>
      <c r="D2346" s="792"/>
      <c r="E2346" s="799" t="s">
        <v>1685</v>
      </c>
      <c r="F2346" s="800"/>
      <c r="G2346" s="800"/>
      <c r="H2346" s="800"/>
      <c r="I2346" s="800"/>
      <c r="J2346" s="800"/>
      <c r="K2346" s="800"/>
      <c r="L2346" s="800"/>
      <c r="M2346" s="800"/>
      <c r="N2346" s="801">
        <v>0.87</v>
      </c>
      <c r="O2346" s="801">
        <v>0.83000000000000029</v>
      </c>
      <c r="P2346" s="801">
        <v>0.52</v>
      </c>
      <c r="Q2346" s="802">
        <v>5206.686999999999</v>
      </c>
      <c r="R2346" s="800"/>
      <c r="S2346" s="803"/>
    </row>
    <row r="2347" spans="1:19" s="161" customFormat="1" ht="12.75" customHeight="1">
      <c r="A2347" s="280"/>
      <c r="B2347" s="781"/>
      <c r="C2347" s="785"/>
      <c r="D2347" s="796" t="s">
        <v>189</v>
      </c>
      <c r="E2347" s="792"/>
      <c r="F2347" s="792"/>
      <c r="G2347" s="792"/>
      <c r="H2347" s="792"/>
      <c r="I2347" s="792"/>
      <c r="J2347" s="792"/>
      <c r="K2347" s="792"/>
      <c r="L2347" s="792"/>
      <c r="M2347" s="792"/>
      <c r="N2347" s="794">
        <v>0.87</v>
      </c>
      <c r="O2347" s="794">
        <v>0.83000000000000029</v>
      </c>
      <c r="P2347" s="794"/>
      <c r="Q2347" s="795">
        <v>5206.686999999999</v>
      </c>
      <c r="R2347" s="792"/>
      <c r="S2347" s="797"/>
    </row>
    <row r="2348" spans="1:19" s="161" customFormat="1" ht="12.75" customHeight="1">
      <c r="A2348" s="280"/>
      <c r="B2348" s="781"/>
      <c r="C2348" s="786" t="s">
        <v>1686</v>
      </c>
      <c r="D2348" s="800"/>
      <c r="E2348" s="800"/>
      <c r="F2348" s="800"/>
      <c r="G2348" s="800"/>
      <c r="H2348" s="800"/>
      <c r="I2348" s="800"/>
      <c r="J2348" s="800"/>
      <c r="K2348" s="800"/>
      <c r="L2348" s="800"/>
      <c r="M2348" s="800"/>
      <c r="N2348" s="801">
        <v>3.8720000000000003</v>
      </c>
      <c r="O2348" s="801">
        <v>3.0299999999999949</v>
      </c>
      <c r="P2348" s="801"/>
      <c r="Q2348" s="802">
        <v>7312.8859999999995</v>
      </c>
      <c r="R2348" s="800"/>
      <c r="S2348" s="803"/>
    </row>
    <row r="2349" spans="1:19" s="161" customFormat="1" ht="12.75" customHeight="1">
      <c r="A2349" s="280"/>
      <c r="B2349" s="781"/>
      <c r="C2349" s="776" t="s">
        <v>691</v>
      </c>
      <c r="D2349" s="796" t="s">
        <v>150</v>
      </c>
      <c r="E2349" s="798" t="s">
        <v>1687</v>
      </c>
      <c r="F2349" s="796"/>
      <c r="G2349" s="798" t="s">
        <v>153</v>
      </c>
      <c r="H2349" s="796" t="s">
        <v>153</v>
      </c>
      <c r="I2349" s="798" t="s">
        <v>154</v>
      </c>
      <c r="J2349" s="796" t="s">
        <v>155</v>
      </c>
      <c r="K2349" s="798" t="s">
        <v>156</v>
      </c>
      <c r="L2349" s="796" t="s">
        <v>1677</v>
      </c>
      <c r="M2349" s="798" t="s">
        <v>1688</v>
      </c>
      <c r="N2349" s="794">
        <v>0.625</v>
      </c>
      <c r="O2349" s="794">
        <v>0.56200000000000006</v>
      </c>
      <c r="P2349" s="794"/>
      <c r="Q2349" s="795">
        <v>12.016000000000002</v>
      </c>
      <c r="R2349" s="796"/>
      <c r="S2349" s="797"/>
    </row>
    <row r="2350" spans="1:19" s="161" customFormat="1" ht="12.75" customHeight="1">
      <c r="A2350" s="280"/>
      <c r="B2350" s="781"/>
      <c r="C2350" s="775"/>
      <c r="D2350" s="792"/>
      <c r="E2350" s="793"/>
      <c r="F2350" s="792"/>
      <c r="G2350" s="793"/>
      <c r="H2350" s="792"/>
      <c r="I2350" s="793"/>
      <c r="J2350" s="792"/>
      <c r="K2350" s="793"/>
      <c r="L2350" s="792"/>
      <c r="M2350" s="793"/>
      <c r="N2350" s="794"/>
      <c r="O2350" s="794"/>
      <c r="P2350" s="794"/>
      <c r="Q2350" s="795"/>
      <c r="R2350" s="796" t="s">
        <v>161</v>
      </c>
      <c r="S2350" s="797">
        <v>942</v>
      </c>
    </row>
    <row r="2351" spans="1:19" s="161" customFormat="1" ht="12.75" customHeight="1">
      <c r="A2351" s="280"/>
      <c r="B2351" s="781"/>
      <c r="C2351" s="775"/>
      <c r="D2351" s="792"/>
      <c r="E2351" s="799" t="s">
        <v>1689</v>
      </c>
      <c r="F2351" s="800"/>
      <c r="G2351" s="800"/>
      <c r="H2351" s="800"/>
      <c r="I2351" s="800"/>
      <c r="J2351" s="800"/>
      <c r="K2351" s="800"/>
      <c r="L2351" s="800"/>
      <c r="M2351" s="800"/>
      <c r="N2351" s="801">
        <v>0.625</v>
      </c>
      <c r="O2351" s="801">
        <v>0.56200000000000006</v>
      </c>
      <c r="P2351" s="801">
        <v>0.30199999999999999</v>
      </c>
      <c r="Q2351" s="802">
        <v>12.016000000000002</v>
      </c>
      <c r="R2351" s="800"/>
      <c r="S2351" s="803"/>
    </row>
    <row r="2352" spans="1:19" s="161" customFormat="1" ht="12.75" customHeight="1">
      <c r="A2352" s="280"/>
      <c r="B2352" s="781"/>
      <c r="C2352" s="785"/>
      <c r="D2352" s="796" t="s">
        <v>176</v>
      </c>
      <c r="E2352" s="792"/>
      <c r="F2352" s="792"/>
      <c r="G2352" s="792"/>
      <c r="H2352" s="792"/>
      <c r="I2352" s="792"/>
      <c r="J2352" s="792"/>
      <c r="K2352" s="792"/>
      <c r="L2352" s="792"/>
      <c r="M2352" s="792"/>
      <c r="N2352" s="794">
        <v>0.625</v>
      </c>
      <c r="O2352" s="794">
        <v>0.56200000000000006</v>
      </c>
      <c r="P2352" s="794"/>
      <c r="Q2352" s="795">
        <v>12.016000000000002</v>
      </c>
      <c r="R2352" s="792"/>
      <c r="S2352" s="797"/>
    </row>
    <row r="2353" spans="1:19" s="161" customFormat="1" ht="12.75" customHeight="1">
      <c r="A2353" s="280"/>
      <c r="B2353" s="781"/>
      <c r="C2353" s="786" t="s">
        <v>696</v>
      </c>
      <c r="D2353" s="800"/>
      <c r="E2353" s="800"/>
      <c r="F2353" s="800"/>
      <c r="G2353" s="800"/>
      <c r="H2353" s="800"/>
      <c r="I2353" s="800"/>
      <c r="J2353" s="800"/>
      <c r="K2353" s="800"/>
      <c r="L2353" s="800"/>
      <c r="M2353" s="800"/>
      <c r="N2353" s="801">
        <v>0.625</v>
      </c>
      <c r="O2353" s="801">
        <v>0.56200000000000006</v>
      </c>
      <c r="P2353" s="801"/>
      <c r="Q2353" s="802">
        <v>12.016000000000002</v>
      </c>
      <c r="R2353" s="800"/>
      <c r="S2353" s="803"/>
    </row>
    <row r="2354" spans="1:19" s="161" customFormat="1" ht="12.75" customHeight="1">
      <c r="A2354" s="280"/>
      <c r="B2354" s="781"/>
      <c r="C2354" s="776" t="s">
        <v>1690</v>
      </c>
      <c r="D2354" s="796" t="s">
        <v>150</v>
      </c>
      <c r="E2354" s="798" t="s">
        <v>1691</v>
      </c>
      <c r="F2354" s="796" t="s">
        <v>929</v>
      </c>
      <c r="G2354" s="798" t="s">
        <v>222</v>
      </c>
      <c r="H2354" s="796" t="s">
        <v>222</v>
      </c>
      <c r="I2354" s="798" t="s">
        <v>159</v>
      </c>
      <c r="J2354" s="796" t="s">
        <v>223</v>
      </c>
      <c r="K2354" s="798" t="s">
        <v>156</v>
      </c>
      <c r="L2354" s="796" t="s">
        <v>1665</v>
      </c>
      <c r="M2354" s="798" t="s">
        <v>1665</v>
      </c>
      <c r="N2354" s="794">
        <v>101.31999999999998</v>
      </c>
      <c r="O2354" s="794">
        <v>90.051000000000002</v>
      </c>
      <c r="P2354" s="794"/>
      <c r="Q2354" s="795">
        <v>152584.76</v>
      </c>
      <c r="R2354" s="796"/>
      <c r="S2354" s="797"/>
    </row>
    <row r="2355" spans="1:19" s="161" customFormat="1" ht="12.75" customHeight="1">
      <c r="A2355" s="280"/>
      <c r="B2355" s="781"/>
      <c r="C2355" s="775"/>
      <c r="D2355" s="792"/>
      <c r="E2355" s="793"/>
      <c r="F2355" s="792"/>
      <c r="G2355" s="793"/>
      <c r="H2355" s="792"/>
      <c r="I2355" s="793"/>
      <c r="J2355" s="792"/>
      <c r="K2355" s="793"/>
      <c r="L2355" s="792"/>
      <c r="M2355" s="793"/>
      <c r="N2355" s="794"/>
      <c r="O2355" s="794"/>
      <c r="P2355" s="794"/>
      <c r="Q2355" s="795"/>
      <c r="R2355" s="796" t="s">
        <v>641</v>
      </c>
      <c r="S2355" s="797">
        <v>52399602.18</v>
      </c>
    </row>
    <row r="2356" spans="1:19" s="161" customFormat="1" ht="12.75" customHeight="1">
      <c r="A2356" s="280"/>
      <c r="B2356" s="781"/>
      <c r="C2356" s="775"/>
      <c r="D2356" s="792"/>
      <c r="E2356" s="793"/>
      <c r="F2356" s="796" t="s">
        <v>1151</v>
      </c>
      <c r="G2356" s="798" t="s">
        <v>222</v>
      </c>
      <c r="H2356" s="796" t="s">
        <v>222</v>
      </c>
      <c r="I2356" s="798" t="s">
        <v>159</v>
      </c>
      <c r="J2356" s="796" t="s">
        <v>223</v>
      </c>
      <c r="K2356" s="798" t="s">
        <v>156</v>
      </c>
      <c r="L2356" s="796" t="s">
        <v>1665</v>
      </c>
      <c r="M2356" s="798" t="s">
        <v>1665</v>
      </c>
      <c r="N2356" s="794">
        <v>101.31999999999998</v>
      </c>
      <c r="O2356" s="794">
        <v>85.995999999999981</v>
      </c>
      <c r="P2356" s="794"/>
      <c r="Q2356" s="795">
        <v>218250.69300000003</v>
      </c>
      <c r="R2356" s="796"/>
      <c r="S2356" s="797"/>
    </row>
    <row r="2357" spans="1:19" s="161" customFormat="1" ht="12.75" customHeight="1">
      <c r="A2357" s="280"/>
      <c r="B2357" s="781"/>
      <c r="C2357" s="775"/>
      <c r="D2357" s="792"/>
      <c r="E2357" s="793"/>
      <c r="F2357" s="792"/>
      <c r="G2357" s="793"/>
      <c r="H2357" s="792"/>
      <c r="I2357" s="793"/>
      <c r="J2357" s="792"/>
      <c r="K2357" s="793"/>
      <c r="L2357" s="792"/>
      <c r="M2357" s="793"/>
      <c r="N2357" s="794"/>
      <c r="O2357" s="794"/>
      <c r="P2357" s="794"/>
      <c r="Q2357" s="795"/>
      <c r="R2357" s="796" t="s">
        <v>641</v>
      </c>
      <c r="S2357" s="797">
        <v>74671879.840000004</v>
      </c>
    </row>
    <row r="2358" spans="1:19" s="161" customFormat="1" ht="12.75" customHeight="1">
      <c r="A2358" s="280"/>
      <c r="B2358" s="781"/>
      <c r="C2358" s="775"/>
      <c r="D2358" s="792"/>
      <c r="E2358" s="799" t="s">
        <v>1692</v>
      </c>
      <c r="F2358" s="800"/>
      <c r="G2358" s="800"/>
      <c r="H2358" s="800"/>
      <c r="I2358" s="800"/>
      <c r="J2358" s="800"/>
      <c r="K2358" s="800"/>
      <c r="L2358" s="800"/>
      <c r="M2358" s="800"/>
      <c r="N2358" s="801">
        <v>202.63999999999993</v>
      </c>
      <c r="O2358" s="801">
        <v>176.04700000000003</v>
      </c>
      <c r="P2358" s="801">
        <v>182.57400000000001</v>
      </c>
      <c r="Q2358" s="802">
        <v>370835.45300000004</v>
      </c>
      <c r="R2358" s="800"/>
      <c r="S2358" s="803"/>
    </row>
    <row r="2359" spans="1:19" s="161" customFormat="1" ht="12.75" customHeight="1">
      <c r="A2359" s="280"/>
      <c r="B2359" s="781"/>
      <c r="C2359" s="785"/>
      <c r="D2359" s="796" t="s">
        <v>176</v>
      </c>
      <c r="E2359" s="792"/>
      <c r="F2359" s="792"/>
      <c r="G2359" s="792"/>
      <c r="H2359" s="792"/>
      <c r="I2359" s="792"/>
      <c r="J2359" s="792"/>
      <c r="K2359" s="792"/>
      <c r="L2359" s="792"/>
      <c r="M2359" s="792"/>
      <c r="N2359" s="794">
        <v>202.63999999999993</v>
      </c>
      <c r="O2359" s="794">
        <v>176.04700000000003</v>
      </c>
      <c r="P2359" s="794"/>
      <c r="Q2359" s="795">
        <v>370835.45300000004</v>
      </c>
      <c r="R2359" s="792"/>
      <c r="S2359" s="797"/>
    </row>
    <row r="2360" spans="1:19" s="161" customFormat="1" ht="12.75" customHeight="1">
      <c r="A2360" s="280"/>
      <c r="B2360" s="781"/>
      <c r="C2360" s="786" t="s">
        <v>1693</v>
      </c>
      <c r="D2360" s="800"/>
      <c r="E2360" s="800"/>
      <c r="F2360" s="800"/>
      <c r="G2360" s="800"/>
      <c r="H2360" s="800"/>
      <c r="I2360" s="800"/>
      <c r="J2360" s="800"/>
      <c r="K2360" s="800"/>
      <c r="L2360" s="800"/>
      <c r="M2360" s="800"/>
      <c r="N2360" s="801">
        <v>202.63999999999993</v>
      </c>
      <c r="O2360" s="801">
        <v>176.04700000000003</v>
      </c>
      <c r="P2360" s="801"/>
      <c r="Q2360" s="802">
        <v>370835.45300000004</v>
      </c>
      <c r="R2360" s="800"/>
      <c r="S2360" s="803"/>
    </row>
    <row r="2361" spans="1:19" s="161" customFormat="1" ht="12.75" customHeight="1">
      <c r="A2361" s="280"/>
      <c r="B2361" s="781"/>
      <c r="C2361" s="776" t="s">
        <v>2007</v>
      </c>
      <c r="D2361" s="796" t="s">
        <v>150</v>
      </c>
      <c r="E2361" s="798" t="s">
        <v>2225</v>
      </c>
      <c r="F2361" s="796" t="s">
        <v>2226</v>
      </c>
      <c r="G2361" s="798" t="s">
        <v>153</v>
      </c>
      <c r="H2361" s="796" t="s">
        <v>153</v>
      </c>
      <c r="I2361" s="798" t="s">
        <v>159</v>
      </c>
      <c r="J2361" s="796" t="s">
        <v>223</v>
      </c>
      <c r="K2361" s="798" t="s">
        <v>156</v>
      </c>
      <c r="L2361" s="796" t="s">
        <v>1669</v>
      </c>
      <c r="M2361" s="798" t="s">
        <v>1838</v>
      </c>
      <c r="N2361" s="794">
        <v>45.630000000000017</v>
      </c>
      <c r="O2361" s="794">
        <v>40.6</v>
      </c>
      <c r="P2361" s="794"/>
      <c r="Q2361" s="795">
        <v>4857.24</v>
      </c>
      <c r="R2361" s="796"/>
      <c r="S2361" s="797"/>
    </row>
    <row r="2362" spans="1:19" s="161" customFormat="1" ht="12.75" customHeight="1">
      <c r="A2362" s="280"/>
      <c r="B2362" s="781"/>
      <c r="C2362" s="775"/>
      <c r="D2362" s="792"/>
      <c r="E2362" s="793"/>
      <c r="F2362" s="792"/>
      <c r="G2362" s="793"/>
      <c r="H2362" s="792"/>
      <c r="I2362" s="793"/>
      <c r="J2362" s="792"/>
      <c r="K2362" s="793"/>
      <c r="L2362" s="792"/>
      <c r="M2362" s="793"/>
      <c r="N2362" s="794"/>
      <c r="O2362" s="794"/>
      <c r="P2362" s="794"/>
      <c r="Q2362" s="795"/>
      <c r="R2362" s="796" t="s">
        <v>161</v>
      </c>
      <c r="S2362" s="797">
        <v>379072.92</v>
      </c>
    </row>
    <row r="2363" spans="1:19" s="161" customFormat="1" ht="12.75" customHeight="1">
      <c r="A2363" s="280"/>
      <c r="B2363" s="781"/>
      <c r="C2363" s="775"/>
      <c r="D2363" s="792"/>
      <c r="E2363" s="799" t="s">
        <v>2227</v>
      </c>
      <c r="F2363" s="800"/>
      <c r="G2363" s="800"/>
      <c r="H2363" s="800"/>
      <c r="I2363" s="800"/>
      <c r="J2363" s="800"/>
      <c r="K2363" s="800"/>
      <c r="L2363" s="800"/>
      <c r="M2363" s="800"/>
      <c r="N2363" s="801">
        <v>45.630000000000017</v>
      </c>
      <c r="O2363" s="801">
        <v>40.6</v>
      </c>
      <c r="P2363" s="801">
        <v>0</v>
      </c>
      <c r="Q2363" s="802">
        <v>4857.24</v>
      </c>
      <c r="R2363" s="800"/>
      <c r="S2363" s="803"/>
    </row>
    <row r="2364" spans="1:19" s="161" customFormat="1" ht="12.75" customHeight="1">
      <c r="A2364" s="280"/>
      <c r="B2364" s="781"/>
      <c r="C2364" s="785"/>
      <c r="D2364" s="796" t="s">
        <v>176</v>
      </c>
      <c r="E2364" s="792"/>
      <c r="F2364" s="792"/>
      <c r="G2364" s="792"/>
      <c r="H2364" s="792"/>
      <c r="I2364" s="792"/>
      <c r="J2364" s="792"/>
      <c r="K2364" s="792"/>
      <c r="L2364" s="792"/>
      <c r="M2364" s="792"/>
      <c r="N2364" s="794">
        <v>45.630000000000017</v>
      </c>
      <c r="O2364" s="794">
        <v>40.6</v>
      </c>
      <c r="P2364" s="794"/>
      <c r="Q2364" s="795">
        <v>4857.24</v>
      </c>
      <c r="R2364" s="792"/>
      <c r="S2364" s="797"/>
    </row>
    <row r="2365" spans="1:19" s="161" customFormat="1" ht="12.75" customHeight="1">
      <c r="A2365" s="280"/>
      <c r="B2365" s="781"/>
      <c r="C2365" s="786" t="s">
        <v>2008</v>
      </c>
      <c r="D2365" s="800"/>
      <c r="E2365" s="800"/>
      <c r="F2365" s="800"/>
      <c r="G2365" s="800"/>
      <c r="H2365" s="800"/>
      <c r="I2365" s="800"/>
      <c r="J2365" s="800"/>
      <c r="K2365" s="800"/>
      <c r="L2365" s="800"/>
      <c r="M2365" s="800"/>
      <c r="N2365" s="801">
        <v>45.630000000000017</v>
      </c>
      <c r="O2365" s="801">
        <v>40.6</v>
      </c>
      <c r="P2365" s="801"/>
      <c r="Q2365" s="802">
        <v>4857.24</v>
      </c>
      <c r="R2365" s="800"/>
      <c r="S2365" s="803"/>
    </row>
    <row r="2366" spans="1:19" s="161" customFormat="1" ht="12.75" customHeight="1">
      <c r="A2366" s="280"/>
      <c r="B2366" s="781"/>
      <c r="C2366" s="776" t="s">
        <v>2228</v>
      </c>
      <c r="D2366" s="796" t="s">
        <v>150</v>
      </c>
      <c r="E2366" s="798" t="s">
        <v>1668</v>
      </c>
      <c r="F2366" s="796"/>
      <c r="G2366" s="798" t="s">
        <v>153</v>
      </c>
      <c r="H2366" s="796" t="s">
        <v>153</v>
      </c>
      <c r="I2366" s="798" t="s">
        <v>154</v>
      </c>
      <c r="J2366" s="796" t="s">
        <v>155</v>
      </c>
      <c r="K2366" s="798" t="s">
        <v>156</v>
      </c>
      <c r="L2366" s="796" t="s">
        <v>1669</v>
      </c>
      <c r="M2366" s="798" t="s">
        <v>1670</v>
      </c>
      <c r="N2366" s="794">
        <v>2.4</v>
      </c>
      <c r="O2366" s="794">
        <v>1.6999999999999995</v>
      </c>
      <c r="P2366" s="794"/>
      <c r="Q2366" s="795">
        <v>87.486999999999995</v>
      </c>
      <c r="R2366" s="796"/>
      <c r="S2366" s="797"/>
    </row>
    <row r="2367" spans="1:19" s="161" customFormat="1" ht="12.75" customHeight="1">
      <c r="A2367" s="280"/>
      <c r="B2367" s="781"/>
      <c r="C2367" s="775"/>
      <c r="D2367" s="792"/>
      <c r="E2367" s="793"/>
      <c r="F2367" s="792"/>
      <c r="G2367" s="793"/>
      <c r="H2367" s="792"/>
      <c r="I2367" s="793"/>
      <c r="J2367" s="792"/>
      <c r="K2367" s="793"/>
      <c r="L2367" s="792"/>
      <c r="M2367" s="793"/>
      <c r="N2367" s="794"/>
      <c r="O2367" s="794"/>
      <c r="P2367" s="794"/>
      <c r="Q2367" s="795"/>
      <c r="R2367" s="796" t="s">
        <v>161</v>
      </c>
      <c r="S2367" s="797">
        <v>7486</v>
      </c>
    </row>
    <row r="2368" spans="1:19" s="161" customFormat="1" ht="12.75" customHeight="1">
      <c r="A2368" s="280"/>
      <c r="B2368" s="781"/>
      <c r="C2368" s="775"/>
      <c r="D2368" s="792"/>
      <c r="E2368" s="799" t="s">
        <v>1671</v>
      </c>
      <c r="F2368" s="800"/>
      <c r="G2368" s="800"/>
      <c r="H2368" s="800"/>
      <c r="I2368" s="800"/>
      <c r="J2368" s="800"/>
      <c r="K2368" s="800"/>
      <c r="L2368" s="800"/>
      <c r="M2368" s="800"/>
      <c r="N2368" s="801">
        <v>2.4</v>
      </c>
      <c r="O2368" s="801">
        <v>1.6999999999999995</v>
      </c>
      <c r="P2368" s="801">
        <v>2.4</v>
      </c>
      <c r="Q2368" s="802">
        <v>87.486999999999995</v>
      </c>
      <c r="R2368" s="800"/>
      <c r="S2368" s="803"/>
    </row>
    <row r="2369" spans="1:19" s="161" customFormat="1" ht="12.75" customHeight="1">
      <c r="A2369" s="280"/>
      <c r="B2369" s="781"/>
      <c r="C2369" s="785"/>
      <c r="D2369" s="796" t="s">
        <v>176</v>
      </c>
      <c r="E2369" s="792"/>
      <c r="F2369" s="792"/>
      <c r="G2369" s="792"/>
      <c r="H2369" s="792"/>
      <c r="I2369" s="792"/>
      <c r="J2369" s="792"/>
      <c r="K2369" s="792"/>
      <c r="L2369" s="792"/>
      <c r="M2369" s="792"/>
      <c r="N2369" s="794">
        <v>2.4</v>
      </c>
      <c r="O2369" s="794">
        <v>1.6999999999999995</v>
      </c>
      <c r="P2369" s="794"/>
      <c r="Q2369" s="795">
        <v>87.486999999999995</v>
      </c>
      <c r="R2369" s="792"/>
      <c r="S2369" s="797"/>
    </row>
    <row r="2370" spans="1:19" s="161" customFormat="1" ht="12.75" customHeight="1">
      <c r="A2370" s="280"/>
      <c r="B2370" s="781"/>
      <c r="C2370" s="786" t="s">
        <v>2229</v>
      </c>
      <c r="D2370" s="800"/>
      <c r="E2370" s="800"/>
      <c r="F2370" s="800"/>
      <c r="G2370" s="800"/>
      <c r="H2370" s="800"/>
      <c r="I2370" s="800"/>
      <c r="J2370" s="800"/>
      <c r="K2370" s="800"/>
      <c r="L2370" s="800"/>
      <c r="M2370" s="800"/>
      <c r="N2370" s="801">
        <v>2.4</v>
      </c>
      <c r="O2370" s="801">
        <v>1.6999999999999995</v>
      </c>
      <c r="P2370" s="801"/>
      <c r="Q2370" s="802">
        <v>87.486999999999995</v>
      </c>
      <c r="R2370" s="800"/>
      <c r="S2370" s="803"/>
    </row>
    <row r="2371" spans="1:19" s="161" customFormat="1" ht="12.75" customHeight="1">
      <c r="A2371" s="280"/>
      <c r="B2371" s="781"/>
      <c r="C2371" s="776" t="s">
        <v>2230</v>
      </c>
      <c r="D2371" s="796" t="s">
        <v>150</v>
      </c>
      <c r="E2371" s="798" t="s">
        <v>1664</v>
      </c>
      <c r="F2371" s="796"/>
      <c r="G2371" s="798" t="s">
        <v>222</v>
      </c>
      <c r="H2371" s="796" t="s">
        <v>222</v>
      </c>
      <c r="I2371" s="798" t="s">
        <v>154</v>
      </c>
      <c r="J2371" s="796" t="s">
        <v>155</v>
      </c>
      <c r="K2371" s="798" t="s">
        <v>156</v>
      </c>
      <c r="L2371" s="796" t="s">
        <v>1665</v>
      </c>
      <c r="M2371" s="798" t="s">
        <v>1666</v>
      </c>
      <c r="N2371" s="794">
        <v>1</v>
      </c>
      <c r="O2371" s="794">
        <v>0.8999999999999998</v>
      </c>
      <c r="P2371" s="794"/>
      <c r="Q2371" s="795">
        <v>2143.9459999999999</v>
      </c>
      <c r="R2371" s="796"/>
      <c r="S2371" s="797"/>
    </row>
    <row r="2372" spans="1:19" s="161" customFormat="1" ht="12.75" customHeight="1">
      <c r="A2372" s="280"/>
      <c r="B2372" s="781"/>
      <c r="C2372" s="775"/>
      <c r="D2372" s="792"/>
      <c r="E2372" s="793"/>
      <c r="F2372" s="792"/>
      <c r="G2372" s="793"/>
      <c r="H2372" s="792"/>
      <c r="I2372" s="793"/>
      <c r="J2372" s="792"/>
      <c r="K2372" s="793"/>
      <c r="L2372" s="792"/>
      <c r="M2372" s="793"/>
      <c r="N2372" s="794"/>
      <c r="O2372" s="794"/>
      <c r="P2372" s="794"/>
      <c r="Q2372" s="795"/>
      <c r="R2372" s="796" t="s">
        <v>641</v>
      </c>
      <c r="S2372" s="797">
        <v>1504703</v>
      </c>
    </row>
    <row r="2373" spans="1:19" s="161" customFormat="1" ht="12.75" customHeight="1">
      <c r="A2373" s="280"/>
      <c r="B2373" s="781"/>
      <c r="C2373" s="775"/>
      <c r="D2373" s="792"/>
      <c r="E2373" s="799" t="s">
        <v>1667</v>
      </c>
      <c r="F2373" s="800"/>
      <c r="G2373" s="800"/>
      <c r="H2373" s="800"/>
      <c r="I2373" s="800"/>
      <c r="J2373" s="800"/>
      <c r="K2373" s="800"/>
      <c r="L2373" s="800"/>
      <c r="M2373" s="800"/>
      <c r="N2373" s="801">
        <v>1</v>
      </c>
      <c r="O2373" s="801">
        <v>0.8999999999999998</v>
      </c>
      <c r="P2373" s="801">
        <v>0.22</v>
      </c>
      <c r="Q2373" s="802">
        <v>2143.9459999999999</v>
      </c>
      <c r="R2373" s="800"/>
      <c r="S2373" s="803"/>
    </row>
    <row r="2374" spans="1:19" s="161" customFormat="1" ht="12.75" customHeight="1">
      <c r="A2374" s="280"/>
      <c r="B2374" s="781"/>
      <c r="C2374" s="785"/>
      <c r="D2374" s="796" t="s">
        <v>176</v>
      </c>
      <c r="E2374" s="792"/>
      <c r="F2374" s="792"/>
      <c r="G2374" s="792"/>
      <c r="H2374" s="792"/>
      <c r="I2374" s="792"/>
      <c r="J2374" s="792"/>
      <c r="K2374" s="792"/>
      <c r="L2374" s="792"/>
      <c r="M2374" s="792"/>
      <c r="N2374" s="794">
        <v>1</v>
      </c>
      <c r="O2374" s="794">
        <v>0.8999999999999998</v>
      </c>
      <c r="P2374" s="794"/>
      <c r="Q2374" s="795">
        <v>2143.9459999999999</v>
      </c>
      <c r="R2374" s="792"/>
      <c r="S2374" s="797"/>
    </row>
    <row r="2375" spans="1:19" s="161" customFormat="1" ht="12.75" customHeight="1">
      <c r="A2375" s="280"/>
      <c r="B2375" s="782"/>
      <c r="C2375" s="786" t="s">
        <v>2231</v>
      </c>
      <c r="D2375" s="800"/>
      <c r="E2375" s="800"/>
      <c r="F2375" s="800"/>
      <c r="G2375" s="800"/>
      <c r="H2375" s="800"/>
      <c r="I2375" s="800"/>
      <c r="J2375" s="800"/>
      <c r="K2375" s="800"/>
      <c r="L2375" s="800"/>
      <c r="M2375" s="800"/>
      <c r="N2375" s="801">
        <v>1</v>
      </c>
      <c r="O2375" s="801">
        <v>0.8999999999999998</v>
      </c>
      <c r="P2375" s="801"/>
      <c r="Q2375" s="802">
        <v>2143.9459999999999</v>
      </c>
      <c r="R2375" s="800"/>
      <c r="S2375" s="803"/>
    </row>
    <row r="2376" spans="1:19" s="161" customFormat="1" ht="23.25" customHeight="1" thickBot="1">
      <c r="A2376" s="280"/>
      <c r="B2376" s="777" t="s">
        <v>1694</v>
      </c>
      <c r="C2376" s="778"/>
      <c r="D2376" s="809"/>
      <c r="E2376" s="809"/>
      <c r="F2376" s="809"/>
      <c r="G2376" s="810"/>
      <c r="H2376" s="810"/>
      <c r="I2376" s="810"/>
      <c r="J2376" s="809"/>
      <c r="K2376" s="809"/>
      <c r="L2376" s="809"/>
      <c r="M2376" s="809"/>
      <c r="N2376" s="811">
        <v>256.16699999999992</v>
      </c>
      <c r="O2376" s="811">
        <v>222.83899999999994</v>
      </c>
      <c r="P2376" s="811"/>
      <c r="Q2376" s="812">
        <v>385249.02800000011</v>
      </c>
      <c r="R2376" s="809"/>
      <c r="S2376" s="813"/>
    </row>
    <row r="2377" spans="1:19" s="161" customFormat="1" ht="23.25" customHeight="1" thickTop="1" thickBot="1">
      <c r="A2377" s="280"/>
      <c r="B2377" s="501" t="s">
        <v>95</v>
      </c>
      <c r="C2377" s="502"/>
      <c r="D2377" s="502"/>
      <c r="E2377" s="502"/>
      <c r="F2377" s="502"/>
      <c r="G2377" s="506"/>
      <c r="H2377" s="506"/>
      <c r="I2377" s="506"/>
      <c r="J2377" s="502"/>
      <c r="K2377" s="502"/>
      <c r="L2377" s="502"/>
      <c r="M2377" s="502"/>
      <c r="N2377" s="503">
        <v>14773.503999999773</v>
      </c>
      <c r="O2377" s="503">
        <v>14012.085099999795</v>
      </c>
      <c r="P2377" s="503"/>
      <c r="Q2377" s="504">
        <v>54482777.343664631</v>
      </c>
      <c r="R2377" s="502"/>
      <c r="S2377" s="505"/>
    </row>
    <row r="2378" spans="1:19" s="161" customFormat="1" ht="12.75" customHeight="1" thickTop="1">
      <c r="A2378" s="280"/>
      <c r="B2378" s="10"/>
      <c r="C2378" s="10"/>
      <c r="D2378" s="10"/>
      <c r="E2378" s="10"/>
      <c r="F2378" s="10"/>
      <c r="G2378" s="695"/>
      <c r="H2378" s="695"/>
      <c r="I2378" s="695"/>
      <c r="J2378" s="10"/>
      <c r="K2378" s="10"/>
      <c r="L2378" s="10"/>
      <c r="M2378" s="10"/>
      <c r="N2378" s="696"/>
      <c r="O2378" s="697"/>
      <c r="P2378" s="697"/>
      <c r="Q2378" s="698"/>
      <c r="R2378" s="10"/>
      <c r="S2378" s="10"/>
    </row>
    <row r="2379" spans="1:19" s="161" customFormat="1" ht="12.75" customHeight="1">
      <c r="A2379" s="280"/>
      <c r="B2379" s="10"/>
      <c r="C2379" s="10"/>
      <c r="D2379" s="10"/>
      <c r="E2379" s="10"/>
      <c r="F2379" s="10"/>
      <c r="G2379" s="695"/>
      <c r="H2379" s="695"/>
      <c r="I2379" s="695"/>
      <c r="J2379" s="10"/>
      <c r="K2379" s="10"/>
      <c r="L2379" s="10"/>
      <c r="M2379" s="10"/>
      <c r="N2379" s="696"/>
      <c r="O2379" s="697"/>
      <c r="P2379" s="697"/>
      <c r="Q2379" s="698"/>
      <c r="R2379" s="10"/>
      <c r="S2379" s="10"/>
    </row>
    <row r="2380" spans="1:19" ht="12.75" customHeight="1">
      <c r="A2380" s="10"/>
      <c r="B2380" s="683" t="s">
        <v>2063</v>
      </c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</row>
    <row r="2381" spans="1:19" ht="12.75" customHeight="1">
      <c r="A2381" s="10"/>
      <c r="B2381" s="10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</row>
    <row r="2382" spans="1:19" ht="12.75" customHeight="1"/>
    <row r="2383" spans="1:19" ht="12.75" customHeight="1"/>
    <row r="2384" spans="1:19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  <rowBreaks count="21" manualBreakCount="21">
    <brk id="114" max="18" man="1"/>
    <brk id="226" max="18" man="1"/>
    <brk id="339" max="18" man="1"/>
    <brk id="458" max="18" man="1"/>
    <brk id="552" max="18" man="1"/>
    <brk id="667" max="18" man="1"/>
    <brk id="783" max="18" man="1"/>
    <brk id="894" max="18" man="1"/>
    <brk id="1004" max="18" man="1"/>
    <brk id="1114" max="18" man="1"/>
    <brk id="1223" max="18" man="1"/>
    <brk id="1341" max="18" man="1"/>
    <brk id="1448" max="18" man="1"/>
    <brk id="1562" max="18" man="1"/>
    <brk id="1674" max="18" man="1"/>
    <brk id="1791" max="18" man="1"/>
    <brk id="1900" max="18" man="1"/>
    <brk id="2016" max="18" man="1"/>
    <brk id="2124" max="18" man="1"/>
    <brk id="2240" max="18" man="1"/>
    <brk id="234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M1:W68"/>
  <sheetViews>
    <sheetView view="pageBreakPreview" zoomScale="90" zoomScaleNormal="70" zoomScaleSheetLayoutView="90" workbookViewId="0">
      <selection activeCell="M1" sqref="M1"/>
    </sheetView>
  </sheetViews>
  <sheetFormatPr baseColWidth="10" defaultColWidth="11.42578125" defaultRowHeight="12.75"/>
  <cols>
    <col min="1" max="1" width="3" style="237" customWidth="1"/>
    <col min="2" max="4" width="11.42578125" style="237"/>
    <col min="5" max="5" width="18.5703125" style="237" customWidth="1"/>
    <col min="6" max="6" width="14.85546875" style="237" customWidth="1"/>
    <col min="7" max="11" width="11.42578125" style="237"/>
    <col min="12" max="12" width="4.28515625" style="237" customWidth="1"/>
    <col min="13" max="13" width="11.42578125" style="550"/>
    <col min="14" max="14" width="20.85546875" style="817" bestFit="1" customWidth="1"/>
    <col min="15" max="15" width="16.42578125" style="817" bestFit="1" customWidth="1"/>
    <col min="16" max="16" width="7.28515625" style="550" customWidth="1"/>
    <col min="17" max="17" width="15.5703125" style="550" bestFit="1" customWidth="1"/>
    <col min="18" max="18" width="9.7109375" style="550" bestFit="1" customWidth="1"/>
    <col min="19" max="22" width="11.42578125" style="550"/>
    <col min="23" max="23" width="11.42578125" style="548"/>
    <col min="24" max="16384" width="11.42578125" style="237"/>
  </cols>
  <sheetData>
    <row r="1" spans="14:18" ht="15" customHeight="1"/>
    <row r="2" spans="14:18">
      <c r="N2" s="672" t="s">
        <v>1698</v>
      </c>
    </row>
    <row r="3" spans="14:18">
      <c r="N3" s="672"/>
      <c r="O3" s="827"/>
      <c r="P3" s="551"/>
    </row>
    <row r="4" spans="14:18">
      <c r="N4" s="672" t="s">
        <v>45</v>
      </c>
      <c r="O4" s="672" t="s">
        <v>46</v>
      </c>
    </row>
    <row r="5" spans="14:18" ht="15">
      <c r="N5" s="672" t="s">
        <v>12</v>
      </c>
      <c r="O5" s="828">
        <f>+'2.2'!G34</f>
        <v>4710.7640000000001</v>
      </c>
      <c r="P5" s="701"/>
      <c r="Q5" s="679"/>
      <c r="R5" s="702"/>
    </row>
    <row r="6" spans="14:18" ht="15">
      <c r="N6" s="672" t="s">
        <v>15</v>
      </c>
      <c r="O6" s="828">
        <f>+'2.2'!G40</f>
        <v>1648.1550000000002</v>
      </c>
      <c r="P6" s="701"/>
      <c r="Q6" s="679"/>
      <c r="R6" s="702"/>
    </row>
    <row r="7" spans="14:18" ht="15">
      <c r="N7" s="672" t="s">
        <v>6</v>
      </c>
      <c r="O7" s="828">
        <f>+'2.2'!G22</f>
        <v>1533.28</v>
      </c>
      <c r="P7" s="701"/>
      <c r="Q7" s="679"/>
      <c r="R7" s="702"/>
    </row>
    <row r="8" spans="14:18" ht="15">
      <c r="N8" s="672" t="s">
        <v>2</v>
      </c>
      <c r="O8" s="828">
        <f>+'2.2'!G12</f>
        <v>948.00400000000036</v>
      </c>
      <c r="P8" s="701"/>
      <c r="Q8" s="679"/>
      <c r="R8" s="702"/>
    </row>
    <row r="9" spans="14:18" ht="15">
      <c r="N9" s="672" t="s">
        <v>39</v>
      </c>
      <c r="O9" s="828">
        <f>+'2.2'!G18</f>
        <v>565.33999999999992</v>
      </c>
      <c r="P9" s="701"/>
      <c r="Q9" s="679"/>
      <c r="R9" s="702"/>
    </row>
    <row r="10" spans="14:18" ht="15">
      <c r="N10" s="672" t="s">
        <v>61</v>
      </c>
      <c r="O10" s="828">
        <f>+'2.2'!G24</f>
        <v>503.51299999999992</v>
      </c>
      <c r="P10" s="701"/>
      <c r="Q10" s="679"/>
      <c r="R10" s="702"/>
    </row>
    <row r="11" spans="14:18" ht="15">
      <c r="N11" s="672" t="s">
        <v>48</v>
      </c>
      <c r="O11" s="828">
        <f>O12-SUM(O5:O10)</f>
        <v>3814.9919999999966</v>
      </c>
      <c r="P11" s="701"/>
      <c r="Q11" s="679"/>
      <c r="R11" s="702"/>
    </row>
    <row r="12" spans="14:18">
      <c r="N12" s="555" t="s">
        <v>23</v>
      </c>
      <c r="O12" s="828">
        <f>'2.2'!G56</f>
        <v>13724.047999999997</v>
      </c>
      <c r="Q12" s="679"/>
      <c r="R12" s="702"/>
    </row>
    <row r="29" spans="14:15">
      <c r="N29" s="672" t="s">
        <v>1698</v>
      </c>
    </row>
    <row r="30" spans="14:15">
      <c r="N30" s="672"/>
      <c r="O30" s="827"/>
    </row>
    <row r="31" spans="14:15">
      <c r="N31" s="672" t="s">
        <v>45</v>
      </c>
      <c r="O31" s="672" t="s">
        <v>49</v>
      </c>
    </row>
    <row r="32" spans="14:15">
      <c r="N32" s="672" t="s">
        <v>12</v>
      </c>
      <c r="O32" s="828">
        <f>+'2.2'!J34</f>
        <v>347.97199999999998</v>
      </c>
    </row>
    <row r="33" spans="14:15">
      <c r="N33" s="672" t="s">
        <v>13</v>
      </c>
      <c r="O33" s="828">
        <f>+'2.2'!J36</f>
        <v>216.82600000000002</v>
      </c>
    </row>
    <row r="34" spans="14:15">
      <c r="N34" s="672" t="s">
        <v>10</v>
      </c>
      <c r="O34" s="828">
        <f>+'2.2'!J30</f>
        <v>167.44500000000002</v>
      </c>
    </row>
    <row r="35" spans="14:15">
      <c r="N35" s="672" t="s">
        <v>1</v>
      </c>
      <c r="O35" s="828">
        <f>+'2.2'!J8</f>
        <v>91.376000000000019</v>
      </c>
    </row>
    <row r="36" spans="14:15">
      <c r="N36" s="672" t="s">
        <v>8</v>
      </c>
      <c r="O36" s="828">
        <f>+'2.2'!J26</f>
        <v>78.921000000000021</v>
      </c>
    </row>
    <row r="37" spans="14:15">
      <c r="N37" s="672" t="s">
        <v>17</v>
      </c>
      <c r="O37" s="828">
        <f>+'2.2'!J44</f>
        <v>74.017000000000024</v>
      </c>
    </row>
    <row r="38" spans="14:15">
      <c r="N38" s="672" t="s">
        <v>48</v>
      </c>
      <c r="O38" s="828">
        <f>O39-SUM(O32:O37)</f>
        <v>486.3649999999999</v>
      </c>
    </row>
    <row r="39" spans="14:15">
      <c r="N39" s="555" t="s">
        <v>23</v>
      </c>
      <c r="O39" s="828">
        <f>'2.2'!J56</f>
        <v>1462.922</v>
      </c>
    </row>
    <row r="59" spans="14:19">
      <c r="N59" s="672" t="s">
        <v>1698</v>
      </c>
    </row>
    <row r="60" spans="14:19">
      <c r="N60" s="672" t="s">
        <v>45</v>
      </c>
      <c r="O60" s="672" t="s">
        <v>50</v>
      </c>
      <c r="P60" s="552" t="s">
        <v>51</v>
      </c>
      <c r="Q60" s="552" t="s">
        <v>52</v>
      </c>
      <c r="R60" s="552" t="s">
        <v>53</v>
      </c>
      <c r="S60" s="556" t="s">
        <v>54</v>
      </c>
    </row>
    <row r="61" spans="14:19">
      <c r="N61" s="672" t="s">
        <v>12</v>
      </c>
      <c r="O61" s="830">
        <f>+'2.2'!K34</f>
        <v>1250.566</v>
      </c>
      <c r="P61" s="554">
        <f>+'2.2'!L34</f>
        <v>3808.17</v>
      </c>
      <c r="Q61" s="554"/>
      <c r="R61" s="554"/>
      <c r="S61" s="557">
        <f t="shared" ref="S61:S66" si="0">+SUM(O61:R61)</f>
        <v>5058.7359999999999</v>
      </c>
    </row>
    <row r="62" spans="14:19">
      <c r="N62" s="672" t="s">
        <v>15</v>
      </c>
      <c r="O62" s="828">
        <f>+'2.2'!K40</f>
        <v>9.4700000000000006</v>
      </c>
      <c r="P62" s="554">
        <f>+'2.2'!L40</f>
        <v>1455.6580000000001</v>
      </c>
      <c r="Q62" s="554">
        <f>+'2.2'!M40</f>
        <v>225.02500000000001</v>
      </c>
      <c r="R62" s="554"/>
      <c r="S62" s="554">
        <f t="shared" si="0"/>
        <v>1690.1530000000002</v>
      </c>
    </row>
    <row r="63" spans="14:19">
      <c r="N63" s="672" t="s">
        <v>6</v>
      </c>
      <c r="O63" s="828">
        <f>+'2.2'!K22</f>
        <v>1538.672</v>
      </c>
      <c r="P63" s="554">
        <f>+'2.2'!L22</f>
        <v>2.7290000000000001</v>
      </c>
      <c r="Q63" s="554"/>
      <c r="R63" s="554"/>
      <c r="S63" s="554">
        <f t="shared" si="0"/>
        <v>1541.4010000000001</v>
      </c>
    </row>
    <row r="64" spans="14:19">
      <c r="N64" s="672" t="s">
        <v>2</v>
      </c>
      <c r="O64" s="828">
        <f>+'2.2'!K12</f>
        <v>199.73699999999994</v>
      </c>
      <c r="P64" s="554">
        <f>+'2.2'!L12</f>
        <v>774.25800000000038</v>
      </c>
      <c r="Q64" s="554">
        <f>+'2.2'!M12</f>
        <v>44</v>
      </c>
      <c r="R64" s="554"/>
      <c r="S64" s="554">
        <f t="shared" si="0"/>
        <v>1017.9950000000003</v>
      </c>
    </row>
    <row r="65" spans="14:19">
      <c r="N65" s="672" t="s">
        <v>39</v>
      </c>
      <c r="O65" s="828"/>
      <c r="P65" s="554">
        <f>+'2.2'!L18</f>
        <v>615.93399999999997</v>
      </c>
      <c r="Q65" s="554"/>
      <c r="R65" s="554"/>
      <c r="S65" s="554">
        <f t="shared" si="0"/>
        <v>615.93399999999997</v>
      </c>
    </row>
    <row r="66" spans="14:19">
      <c r="N66" s="672" t="s">
        <v>17</v>
      </c>
      <c r="O66" s="828">
        <f>+'2.2'!K44</f>
        <v>41.915999999999997</v>
      </c>
      <c r="P66" s="554">
        <f>+'2.2'!L44</f>
        <v>496.87700000000018</v>
      </c>
      <c r="Q66" s="554"/>
      <c r="R66" s="554">
        <f>+'2.2'!N44</f>
        <v>30</v>
      </c>
      <c r="S66" s="554">
        <f t="shared" si="0"/>
        <v>568.79300000000012</v>
      </c>
    </row>
    <row r="67" spans="14:19">
      <c r="N67" s="672" t="s">
        <v>48</v>
      </c>
      <c r="O67" s="828">
        <f>O68-SUM(O61:O66)</f>
        <v>2376.2219999999993</v>
      </c>
      <c r="P67" s="554">
        <f>P68-SUM(P61:P66)</f>
        <v>1918.7369999999974</v>
      </c>
      <c r="Q67" s="554">
        <f>Q68-SUM(Q61:Q66)</f>
        <v>20.009000000000015</v>
      </c>
      <c r="R67" s="554">
        <f>R68-SUM(R61:R66)</f>
        <v>378.99</v>
      </c>
      <c r="S67" s="554">
        <f>S68-SUM(S61:S66)</f>
        <v>4693.9579999999987</v>
      </c>
    </row>
    <row r="68" spans="14:19">
      <c r="N68" s="672" t="s">
        <v>54</v>
      </c>
      <c r="O68" s="828">
        <f>+'2.2'!K56</f>
        <v>5416.5829999999996</v>
      </c>
      <c r="P68" s="554">
        <f>+'2.2'!L56</f>
        <v>9072.3629999999994</v>
      </c>
      <c r="Q68" s="554">
        <f>+'2.2'!M56</f>
        <v>289.03399999999999</v>
      </c>
      <c r="R68" s="554">
        <f>+'2.2'!N56</f>
        <v>408.99</v>
      </c>
      <c r="S68" s="554">
        <f>+'2.2'!O56</f>
        <v>15186.97</v>
      </c>
    </row>
  </sheetData>
  <printOptions horizontalCentered="1"/>
  <pageMargins left="0.78740157480314965" right="0.78740157480314965" top="0.78740157480314965" bottom="0.59055118110236227" header="0" footer="0"/>
  <pageSetup paperSize="9"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B104"/>
  <sheetViews>
    <sheetView view="pageBreakPreview" zoomScale="90" zoomScaleNormal="70" zoomScaleSheetLayoutView="90" workbookViewId="0">
      <selection activeCell="Q2" sqref="Q2"/>
    </sheetView>
  </sheetViews>
  <sheetFormatPr baseColWidth="10" defaultColWidth="11.42578125" defaultRowHeight="12.75"/>
  <cols>
    <col min="1" max="1" width="2.85546875" style="237" customWidth="1"/>
    <col min="2" max="2" width="19" style="237" customWidth="1"/>
    <col min="3" max="3" width="13.5703125" style="237" customWidth="1"/>
    <col min="4" max="4" width="11.5703125" style="237" customWidth="1"/>
    <col min="5" max="5" width="10.140625" style="237" customWidth="1"/>
    <col min="6" max="6" width="13.42578125" style="237" bestFit="1" customWidth="1"/>
    <col min="7" max="7" width="12" style="237" customWidth="1"/>
    <col min="8" max="8" width="14.28515625" style="237" customWidth="1"/>
    <col min="9" max="9" width="10.85546875" style="237" customWidth="1"/>
    <col min="10" max="10" width="11.28515625" style="237" customWidth="1"/>
    <col min="11" max="11" width="12.85546875" style="237" customWidth="1"/>
    <col min="12" max="13" width="11.7109375" style="237" customWidth="1"/>
    <col min="14" max="14" width="10.42578125" style="237" customWidth="1"/>
    <col min="15" max="15" width="15.140625" style="237" customWidth="1"/>
    <col min="16" max="17" width="5.7109375" style="237" customWidth="1"/>
    <col min="18" max="18" width="18.7109375" style="399" bestFit="1" customWidth="1"/>
    <col min="19" max="19" width="26.7109375" style="399" bestFit="1" customWidth="1"/>
    <col min="20" max="20" width="11.5703125" style="399" bestFit="1" customWidth="1"/>
    <col min="21" max="21" width="10.28515625" style="399" bestFit="1" customWidth="1"/>
    <col min="22" max="22" width="9.7109375" style="399" bestFit="1" customWidth="1"/>
    <col min="23" max="23" width="15.7109375" style="399" bestFit="1" customWidth="1"/>
    <col min="24" max="24" width="11.140625" style="399" bestFit="1" customWidth="1"/>
    <col min="25" max="25" width="15.42578125" style="399" bestFit="1" customWidth="1"/>
    <col min="26" max="26" width="15" style="237" customWidth="1"/>
    <col min="27" max="29" width="13.42578125" style="237" customWidth="1"/>
    <col min="30" max="31" width="13.28515625" style="237" customWidth="1"/>
    <col min="32" max="16384" width="11.42578125" style="237"/>
  </cols>
  <sheetData>
    <row r="1" spans="1:27" ht="18">
      <c r="A1" s="306" t="s">
        <v>2233</v>
      </c>
      <c r="C1" s="239"/>
      <c r="R1" s="550"/>
      <c r="S1" s="550"/>
      <c r="T1" s="550"/>
      <c r="U1" s="550"/>
      <c r="V1" s="550"/>
      <c r="W1" s="550"/>
      <c r="X1" s="550"/>
      <c r="Y1" s="550"/>
      <c r="Z1" s="548"/>
      <c r="AA1" s="548"/>
    </row>
    <row r="2" spans="1:27" ht="13.5" thickBot="1">
      <c r="R2" s="550"/>
      <c r="S2" s="550"/>
      <c r="T2" s="550"/>
      <c r="U2" s="550"/>
      <c r="V2" s="550"/>
      <c r="W2" s="550"/>
      <c r="X2" s="550"/>
      <c r="Y2" s="550"/>
      <c r="Z2" s="548"/>
      <c r="AA2" s="548"/>
    </row>
    <row r="3" spans="1:27" ht="18.75" customHeight="1">
      <c r="B3" s="953" t="s">
        <v>37</v>
      </c>
      <c r="C3" s="962" t="s">
        <v>40</v>
      </c>
      <c r="D3" s="963"/>
      <c r="E3" s="963"/>
      <c r="F3" s="963"/>
      <c r="G3" s="964"/>
      <c r="H3" s="965" t="s">
        <v>41</v>
      </c>
      <c r="I3" s="966"/>
      <c r="J3" s="967"/>
      <c r="K3" s="966" t="s">
        <v>42</v>
      </c>
      <c r="L3" s="966"/>
      <c r="M3" s="966"/>
      <c r="N3" s="968"/>
      <c r="O3" s="950" t="s">
        <v>43</v>
      </c>
      <c r="R3" s="549"/>
      <c r="S3" s="549" t="s">
        <v>1840</v>
      </c>
      <c r="T3" s="549"/>
      <c r="U3" s="549"/>
      <c r="V3" s="549"/>
      <c r="W3" s="549" t="s">
        <v>65</v>
      </c>
      <c r="X3" s="549"/>
      <c r="Y3" s="549" t="s">
        <v>95</v>
      </c>
      <c r="Z3" s="548"/>
      <c r="AA3" s="548"/>
    </row>
    <row r="4" spans="1:27" ht="18.75" customHeight="1">
      <c r="B4" s="954"/>
      <c r="C4" s="973" t="s">
        <v>2259</v>
      </c>
      <c r="D4" s="956" t="s">
        <v>2260</v>
      </c>
      <c r="E4" s="956" t="s">
        <v>2261</v>
      </c>
      <c r="F4" s="958" t="s">
        <v>44</v>
      </c>
      <c r="G4" s="960" t="s">
        <v>2262</v>
      </c>
      <c r="H4" s="956" t="s">
        <v>2259</v>
      </c>
      <c r="I4" s="956" t="s">
        <v>2260</v>
      </c>
      <c r="J4" s="971" t="s">
        <v>2262</v>
      </c>
      <c r="K4" s="973" t="s">
        <v>2263</v>
      </c>
      <c r="L4" s="956" t="s">
        <v>2264</v>
      </c>
      <c r="M4" s="956" t="s">
        <v>2265</v>
      </c>
      <c r="N4" s="969" t="s">
        <v>44</v>
      </c>
      <c r="O4" s="951" t="s">
        <v>2266</v>
      </c>
      <c r="R4" s="549" t="s">
        <v>1695</v>
      </c>
      <c r="S4" s="549" t="s">
        <v>177</v>
      </c>
      <c r="T4" s="549" t="s">
        <v>150</v>
      </c>
      <c r="U4" s="549" t="s">
        <v>368</v>
      </c>
      <c r="V4" s="549" t="s">
        <v>719</v>
      </c>
      <c r="W4" s="549" t="s">
        <v>177</v>
      </c>
      <c r="X4" s="549" t="s">
        <v>150</v>
      </c>
      <c r="Y4" s="549"/>
      <c r="Z4" s="548"/>
      <c r="AA4" s="548"/>
    </row>
    <row r="5" spans="1:27" ht="18.75" customHeight="1" thickBot="1">
      <c r="B5" s="955"/>
      <c r="C5" s="974"/>
      <c r="D5" s="957"/>
      <c r="E5" s="957"/>
      <c r="F5" s="959"/>
      <c r="G5" s="961"/>
      <c r="H5" s="957"/>
      <c r="I5" s="957"/>
      <c r="J5" s="972"/>
      <c r="K5" s="974"/>
      <c r="L5" s="957"/>
      <c r="M5" s="957"/>
      <c r="N5" s="970"/>
      <c r="O5" s="952"/>
      <c r="R5" s="672" t="s">
        <v>0</v>
      </c>
      <c r="S5" s="673">
        <v>8.92</v>
      </c>
      <c r="T5" s="673">
        <v>6.3</v>
      </c>
      <c r="U5" s="673"/>
      <c r="V5" s="673"/>
      <c r="W5" s="673"/>
      <c r="X5" s="673">
        <v>1.4000000000000001</v>
      </c>
      <c r="Y5" s="673">
        <v>16.619999999999997</v>
      </c>
      <c r="Z5" s="548"/>
      <c r="AA5" s="548"/>
    </row>
    <row r="6" spans="1:27" ht="18.75" customHeight="1">
      <c r="B6" s="267" t="s">
        <v>0</v>
      </c>
      <c r="C6" s="307">
        <f>+S5</f>
        <v>8.92</v>
      </c>
      <c r="D6" s="293">
        <f>+T5</f>
        <v>6.3</v>
      </c>
      <c r="E6" s="293"/>
      <c r="F6" s="292"/>
      <c r="G6" s="313">
        <f>SUM(C6:F6)</f>
        <v>15.219999999999999</v>
      </c>
      <c r="H6" s="291"/>
      <c r="I6" s="325">
        <f>+X5</f>
        <v>1.4000000000000001</v>
      </c>
      <c r="J6" s="320">
        <f>SUM(H6:I6)</f>
        <v>1.4000000000000001</v>
      </c>
      <c r="K6" s="329">
        <f>+C6+H6</f>
        <v>8.92</v>
      </c>
      <c r="L6" s="330">
        <f>+D6+I6</f>
        <v>7.7</v>
      </c>
      <c r="M6" s="330"/>
      <c r="N6" s="331"/>
      <c r="O6" s="294">
        <f>SUM(K6:N6)</f>
        <v>16.62</v>
      </c>
      <c r="P6" s="243"/>
      <c r="R6" s="672" t="s">
        <v>1</v>
      </c>
      <c r="S6" s="673">
        <v>433.25699999999989</v>
      </c>
      <c r="T6" s="673">
        <v>8.0250000000000004</v>
      </c>
      <c r="U6" s="673"/>
      <c r="V6" s="673"/>
      <c r="W6" s="673">
        <v>1.8199999999999998</v>
      </c>
      <c r="X6" s="673">
        <v>75.110000000000028</v>
      </c>
      <c r="Y6" s="673">
        <v>518.21199999999988</v>
      </c>
      <c r="Z6" s="548"/>
      <c r="AA6" s="548"/>
    </row>
    <row r="7" spans="1:27" ht="18.75" customHeight="1">
      <c r="B7" s="268"/>
      <c r="C7" s="308">
        <f>+C6/G6</f>
        <v>0.58607095926412622</v>
      </c>
      <c r="D7" s="298">
        <f>+D6/G6</f>
        <v>0.41392904073587389</v>
      </c>
      <c r="E7" s="298"/>
      <c r="F7" s="318"/>
      <c r="G7" s="314">
        <f>+G6/O6</f>
        <v>0.91576413959085423</v>
      </c>
      <c r="H7" s="295"/>
      <c r="I7" s="296">
        <f>+I6/J6</f>
        <v>1</v>
      </c>
      <c r="J7" s="321">
        <f>+J6/O6</f>
        <v>8.4235860409145616E-2</v>
      </c>
      <c r="K7" s="332">
        <f>+K6/O6</f>
        <v>0.53670276774969916</v>
      </c>
      <c r="L7" s="333">
        <f>+L6/O6</f>
        <v>0.46329723225030084</v>
      </c>
      <c r="M7" s="334"/>
      <c r="N7" s="335"/>
      <c r="O7" s="299">
        <f>+O6/O$56</f>
        <v>1.1516100044864979E-3</v>
      </c>
      <c r="P7" s="262"/>
      <c r="R7" s="672" t="s">
        <v>24</v>
      </c>
      <c r="S7" s="673">
        <v>7.6199999999999992</v>
      </c>
      <c r="T7" s="673"/>
      <c r="U7" s="673"/>
      <c r="V7" s="673"/>
      <c r="W7" s="673"/>
      <c r="X7" s="673">
        <v>5</v>
      </c>
      <c r="Y7" s="673">
        <v>12.62</v>
      </c>
      <c r="Z7" s="548"/>
      <c r="AA7" s="548"/>
    </row>
    <row r="8" spans="1:27" ht="18.75" customHeight="1">
      <c r="B8" s="267" t="s">
        <v>1</v>
      </c>
      <c r="C8" s="307">
        <f>+S6</f>
        <v>433.25699999999989</v>
      </c>
      <c r="D8" s="293">
        <f>+T6</f>
        <v>8.0250000000000004</v>
      </c>
      <c r="E8" s="293"/>
      <c r="F8" s="292"/>
      <c r="G8" s="313">
        <f>SUM(C8:F8)</f>
        <v>441.28199999999987</v>
      </c>
      <c r="H8" s="326">
        <f>+W6</f>
        <v>1.8199999999999998</v>
      </c>
      <c r="I8" s="327">
        <f>+X6</f>
        <v>75.110000000000028</v>
      </c>
      <c r="J8" s="320">
        <f>SUM(H8:I8)</f>
        <v>76.930000000000021</v>
      </c>
      <c r="K8" s="329">
        <f>+C8+H8</f>
        <v>435.07699999999988</v>
      </c>
      <c r="L8" s="330">
        <f>+D8+I8</f>
        <v>83.135000000000034</v>
      </c>
      <c r="M8" s="330"/>
      <c r="N8" s="331"/>
      <c r="O8" s="294">
        <f>SUM(K8:N8)</f>
        <v>518.21199999999988</v>
      </c>
      <c r="P8" s="262"/>
      <c r="R8" s="672" t="s">
        <v>2</v>
      </c>
      <c r="S8" s="673">
        <v>189.39500000000001</v>
      </c>
      <c r="T8" s="673">
        <v>787.72000000000025</v>
      </c>
      <c r="U8" s="673">
        <v>40</v>
      </c>
      <c r="V8" s="673"/>
      <c r="W8" s="673">
        <v>3.96</v>
      </c>
      <c r="X8" s="673">
        <v>52.67199999999999</v>
      </c>
      <c r="Y8" s="673">
        <v>1073.7470000000003</v>
      </c>
      <c r="Z8" s="548"/>
      <c r="AA8" s="548"/>
    </row>
    <row r="9" spans="1:27" ht="18.75" customHeight="1">
      <c r="B9" s="268"/>
      <c r="C9" s="308">
        <f>+C8/G8</f>
        <v>0.9818143500074783</v>
      </c>
      <c r="D9" s="298">
        <f>+D8/G8</f>
        <v>1.8185649992521796E-2</v>
      </c>
      <c r="E9" s="298"/>
      <c r="F9" s="318"/>
      <c r="G9" s="314">
        <f>+G8/O8</f>
        <v>0.8515472432132023</v>
      </c>
      <c r="H9" s="297">
        <f>+H8/J8</f>
        <v>2.3657870791628746E-2</v>
      </c>
      <c r="I9" s="296">
        <f>+I8/J8</f>
        <v>0.97634212920837138</v>
      </c>
      <c r="J9" s="321">
        <f>+J8/O8</f>
        <v>0.14845275678679776</v>
      </c>
      <c r="K9" s="332">
        <f>+K8/O8</f>
        <v>0.83957337923475328</v>
      </c>
      <c r="L9" s="333">
        <f>+L8/O8</f>
        <v>0.16042662076524675</v>
      </c>
      <c r="M9" s="333"/>
      <c r="N9" s="335"/>
      <c r="O9" s="299">
        <f>+O8/O$56</f>
        <v>3.5907227656134591E-2</v>
      </c>
      <c r="P9" s="262"/>
      <c r="R9" s="672" t="s">
        <v>3</v>
      </c>
      <c r="S9" s="673">
        <v>2.9849999999999999</v>
      </c>
      <c r="T9" s="673">
        <v>0.4</v>
      </c>
      <c r="U9" s="673"/>
      <c r="V9" s="673"/>
      <c r="W9" s="673"/>
      <c r="X9" s="673">
        <v>4.2</v>
      </c>
      <c r="Y9" s="673">
        <v>7.585</v>
      </c>
      <c r="Z9" s="548"/>
      <c r="AA9" s="548"/>
    </row>
    <row r="10" spans="1:27" ht="18.75" customHeight="1">
      <c r="B10" s="267" t="s">
        <v>24</v>
      </c>
      <c r="C10" s="307">
        <f>+S7</f>
        <v>7.6199999999999992</v>
      </c>
      <c r="D10" s="293"/>
      <c r="E10" s="293"/>
      <c r="F10" s="292"/>
      <c r="G10" s="313">
        <f>SUM(C10:F10)</f>
        <v>7.6199999999999992</v>
      </c>
      <c r="H10" s="326"/>
      <c r="I10" s="327">
        <f>+X7</f>
        <v>5</v>
      </c>
      <c r="J10" s="320">
        <f>SUM(H10:I10)</f>
        <v>5</v>
      </c>
      <c r="K10" s="329">
        <f>+C10+H10</f>
        <v>7.6199999999999992</v>
      </c>
      <c r="L10" s="330">
        <f>+D10+I10</f>
        <v>5</v>
      </c>
      <c r="M10" s="330"/>
      <c r="N10" s="331"/>
      <c r="O10" s="294">
        <f>SUM(K10:N10)</f>
        <v>12.62</v>
      </c>
      <c r="P10" s="262"/>
      <c r="R10" s="672" t="s">
        <v>4</v>
      </c>
      <c r="S10" s="673">
        <v>216.376</v>
      </c>
      <c r="T10" s="673">
        <v>4.0539999999999994</v>
      </c>
      <c r="U10" s="673"/>
      <c r="V10" s="673">
        <v>36.74</v>
      </c>
      <c r="W10" s="673">
        <v>1.7749999999999997</v>
      </c>
      <c r="X10" s="673">
        <v>30.332000000000001</v>
      </c>
      <c r="Y10" s="673">
        <v>289.27699999999999</v>
      </c>
      <c r="Z10" s="548"/>
      <c r="AA10" s="548"/>
    </row>
    <row r="11" spans="1:27" ht="18.75" customHeight="1">
      <c r="B11" s="268"/>
      <c r="C11" s="308">
        <f>+C10/G10</f>
        <v>1</v>
      </c>
      <c r="D11" s="298"/>
      <c r="E11" s="298"/>
      <c r="F11" s="318"/>
      <c r="G11" s="314">
        <f>+G10/O10</f>
        <v>0.60380348652931848</v>
      </c>
      <c r="H11" s="297"/>
      <c r="I11" s="296">
        <f>+I10/J10</f>
        <v>1</v>
      </c>
      <c r="J11" s="321">
        <f>+J10/O10</f>
        <v>0.39619651347068147</v>
      </c>
      <c r="K11" s="332">
        <f>+K10/O10</f>
        <v>0.60380348652931848</v>
      </c>
      <c r="L11" s="333">
        <f>+L10/O10</f>
        <v>0.39619651347068147</v>
      </c>
      <c r="M11" s="333"/>
      <c r="N11" s="335"/>
      <c r="O11" s="299">
        <f>+O10/O$56</f>
        <v>8.7444754853306878E-4</v>
      </c>
      <c r="P11" s="262"/>
      <c r="R11" s="672" t="s">
        <v>39</v>
      </c>
      <c r="S11" s="673"/>
      <c r="T11" s="673">
        <v>507.31800000000004</v>
      </c>
      <c r="U11" s="673"/>
      <c r="V11" s="673"/>
      <c r="W11" s="673"/>
      <c r="X11" s="673">
        <v>45.679800000000014</v>
      </c>
      <c r="Y11" s="673">
        <v>552.9978000000001</v>
      </c>
      <c r="Z11" s="548"/>
      <c r="AA11" s="548"/>
    </row>
    <row r="12" spans="1:27" ht="18.75" customHeight="1">
      <c r="B12" s="267" t="s">
        <v>2</v>
      </c>
      <c r="C12" s="307">
        <f>+S8</f>
        <v>189.39500000000001</v>
      </c>
      <c r="D12" s="293">
        <f>+T8</f>
        <v>787.72000000000025</v>
      </c>
      <c r="E12" s="293">
        <f>+U8</f>
        <v>40</v>
      </c>
      <c r="F12" s="292"/>
      <c r="G12" s="313">
        <f>SUM(C12:F12)</f>
        <v>1017.1150000000002</v>
      </c>
      <c r="H12" s="326">
        <f>+W8</f>
        <v>3.96</v>
      </c>
      <c r="I12" s="327">
        <f>+X8</f>
        <v>52.67199999999999</v>
      </c>
      <c r="J12" s="320">
        <f>SUM(H12:I12)</f>
        <v>56.631999999999991</v>
      </c>
      <c r="K12" s="329">
        <f>+C12+H12</f>
        <v>193.35500000000002</v>
      </c>
      <c r="L12" s="330">
        <f>+D12+I12</f>
        <v>840.39200000000028</v>
      </c>
      <c r="M12" s="330">
        <f>E12</f>
        <v>40</v>
      </c>
      <c r="N12" s="331"/>
      <c r="O12" s="294">
        <f>SUM(K12:N12)</f>
        <v>1073.7470000000003</v>
      </c>
      <c r="P12" s="262"/>
      <c r="R12" s="672" t="s">
        <v>5</v>
      </c>
      <c r="S12" s="673">
        <v>288.30900000000003</v>
      </c>
      <c r="T12" s="673">
        <v>11.45</v>
      </c>
      <c r="U12" s="673"/>
      <c r="V12" s="673"/>
      <c r="W12" s="673">
        <v>0.70600000000000007</v>
      </c>
      <c r="X12" s="673">
        <v>49.603999999999992</v>
      </c>
      <c r="Y12" s="673">
        <v>350.06900000000002</v>
      </c>
      <c r="Z12" s="548"/>
      <c r="AA12" s="548"/>
    </row>
    <row r="13" spans="1:27" ht="18.75" customHeight="1">
      <c r="B13" s="268"/>
      <c r="C13" s="308">
        <f>+C12/G12</f>
        <v>0.18620804923730352</v>
      </c>
      <c r="D13" s="298">
        <f>+D12/G12</f>
        <v>0.77446503099452868</v>
      </c>
      <c r="E13" s="298">
        <f>+E12/G12</f>
        <v>3.9326919768167802E-2</v>
      </c>
      <c r="F13" s="318"/>
      <c r="G13" s="314">
        <f>+G12/O12</f>
        <v>0.94725759420049593</v>
      </c>
      <c r="H13" s="297">
        <f>+H12/J12</f>
        <v>6.9925130668173477E-2</v>
      </c>
      <c r="I13" s="296">
        <f>+I12/J12</f>
        <v>0.93007486933182648</v>
      </c>
      <c r="J13" s="321">
        <f>+J12/O12</f>
        <v>5.2742405799503955E-2</v>
      </c>
      <c r="K13" s="332">
        <f>+K12/O12</f>
        <v>0.18007500835857979</v>
      </c>
      <c r="L13" s="333">
        <f>+L12/O12</f>
        <v>0.78267226823450964</v>
      </c>
      <c r="M13" s="333">
        <f>+M12/O12</f>
        <v>3.7252723406910555E-2</v>
      </c>
      <c r="N13" s="335"/>
      <c r="O13" s="299">
        <f>+O12/O$56</f>
        <v>7.4400588898156678E-2</v>
      </c>
      <c r="P13" s="262"/>
      <c r="R13" s="672" t="s">
        <v>6</v>
      </c>
      <c r="S13" s="673">
        <v>1453.8869999999999</v>
      </c>
      <c r="T13" s="673">
        <v>0.1</v>
      </c>
      <c r="U13" s="673"/>
      <c r="V13" s="673"/>
      <c r="W13" s="673">
        <v>5.26</v>
      </c>
      <c r="X13" s="673">
        <v>1.47</v>
      </c>
      <c r="Y13" s="673">
        <v>1460.7169999999999</v>
      </c>
      <c r="Z13" s="548"/>
      <c r="AA13" s="548"/>
    </row>
    <row r="14" spans="1:27" ht="18.75" customHeight="1">
      <c r="B14" s="267" t="s">
        <v>3</v>
      </c>
      <c r="C14" s="307">
        <f>+S9</f>
        <v>2.9849999999999999</v>
      </c>
      <c r="D14" s="293">
        <f>+T9</f>
        <v>0.4</v>
      </c>
      <c r="E14" s="293"/>
      <c r="F14" s="292"/>
      <c r="G14" s="313">
        <f>SUM(C14:F14)</f>
        <v>3.3849999999999998</v>
      </c>
      <c r="H14" s="326"/>
      <c r="I14" s="327">
        <f>+X9</f>
        <v>4.2</v>
      </c>
      <c r="J14" s="320">
        <f>SUM(H14:I14)</f>
        <v>4.2</v>
      </c>
      <c r="K14" s="329">
        <f>+C14+H14</f>
        <v>2.9849999999999999</v>
      </c>
      <c r="L14" s="330">
        <f>+D14+I14</f>
        <v>4.6000000000000005</v>
      </c>
      <c r="M14" s="330"/>
      <c r="N14" s="331"/>
      <c r="O14" s="294">
        <f>SUM(K14:N14)</f>
        <v>7.5850000000000009</v>
      </c>
      <c r="P14" s="262"/>
      <c r="R14" s="672" t="s">
        <v>61</v>
      </c>
      <c r="S14" s="673">
        <v>523.87099999999998</v>
      </c>
      <c r="T14" s="673">
        <v>0.1</v>
      </c>
      <c r="U14" s="673"/>
      <c r="V14" s="673"/>
      <c r="W14" s="673">
        <v>4.3</v>
      </c>
      <c r="X14" s="673">
        <v>3.3450000000000011</v>
      </c>
      <c r="Y14" s="673">
        <v>531.61599999999999</v>
      </c>
      <c r="Z14" s="548"/>
      <c r="AA14" s="548"/>
    </row>
    <row r="15" spans="1:27" ht="18.75" customHeight="1">
      <c r="B15" s="268"/>
      <c r="C15" s="308">
        <f>+C14/G14</f>
        <v>0.88183161004431321</v>
      </c>
      <c r="D15" s="298">
        <f>+D14/G14</f>
        <v>0.11816838995568686</v>
      </c>
      <c r="E15" s="298"/>
      <c r="F15" s="318"/>
      <c r="G15" s="314">
        <f>+G14/O14</f>
        <v>0.44627554383651935</v>
      </c>
      <c r="H15" s="297"/>
      <c r="I15" s="296">
        <f>+I14/J14</f>
        <v>1</v>
      </c>
      <c r="J15" s="321">
        <f>+J14/O14</f>
        <v>0.55372445616348054</v>
      </c>
      <c r="K15" s="332">
        <f>+K14/O14</f>
        <v>0.39353988134475931</v>
      </c>
      <c r="L15" s="333">
        <f>+L14/O14</f>
        <v>0.60646011865524063</v>
      </c>
      <c r="M15" s="333"/>
      <c r="N15" s="335"/>
      <c r="O15" s="299">
        <f>+O14/O$56</f>
        <v>5.2556930710169003E-4</v>
      </c>
      <c r="P15" s="262"/>
      <c r="R15" s="672" t="s">
        <v>8</v>
      </c>
      <c r="S15" s="673"/>
      <c r="T15" s="673">
        <v>132.03800000000001</v>
      </c>
      <c r="U15" s="673"/>
      <c r="V15" s="673">
        <v>262</v>
      </c>
      <c r="W15" s="673"/>
      <c r="X15" s="673">
        <v>64.470999999999989</v>
      </c>
      <c r="Y15" s="673">
        <v>458.50900000000001</v>
      </c>
      <c r="Z15" s="548"/>
      <c r="AA15" s="548"/>
    </row>
    <row r="16" spans="1:27" ht="18.75" customHeight="1">
      <c r="B16" s="267" t="s">
        <v>4</v>
      </c>
      <c r="C16" s="307">
        <f>+S10</f>
        <v>216.376</v>
      </c>
      <c r="D16" s="293">
        <f>+T10</f>
        <v>4.0539999999999994</v>
      </c>
      <c r="E16" s="293"/>
      <c r="F16" s="292">
        <f>+V10</f>
        <v>36.74</v>
      </c>
      <c r="G16" s="313">
        <f>SUM(C16:F16)</f>
        <v>257.17</v>
      </c>
      <c r="H16" s="326">
        <f>+W10</f>
        <v>1.7749999999999997</v>
      </c>
      <c r="I16" s="327">
        <f>+X10</f>
        <v>30.332000000000001</v>
      </c>
      <c r="J16" s="320">
        <f>SUM(H16:I16)</f>
        <v>32.106999999999999</v>
      </c>
      <c r="K16" s="329">
        <f>+C16+H16</f>
        <v>218.15100000000001</v>
      </c>
      <c r="L16" s="330">
        <f>+D16+I16</f>
        <v>34.386000000000003</v>
      </c>
      <c r="M16" s="330"/>
      <c r="N16" s="331">
        <f>+F16</f>
        <v>36.74</v>
      </c>
      <c r="O16" s="294">
        <f>SUM(K16:N16)</f>
        <v>289.27699999999999</v>
      </c>
      <c r="P16" s="262"/>
      <c r="R16" s="672" t="s">
        <v>47</v>
      </c>
      <c r="S16" s="673">
        <v>477.19100000000003</v>
      </c>
      <c r="T16" s="673">
        <v>1.55</v>
      </c>
      <c r="U16" s="673"/>
      <c r="V16" s="673"/>
      <c r="W16" s="673">
        <v>36.200000000000003</v>
      </c>
      <c r="X16" s="673">
        <v>19.612999999999996</v>
      </c>
      <c r="Y16" s="673">
        <v>534.55399999999997</v>
      </c>
      <c r="Z16" s="548"/>
      <c r="AA16" s="548"/>
    </row>
    <row r="17" spans="2:27" ht="18.75" customHeight="1">
      <c r="B17" s="268"/>
      <c r="C17" s="308">
        <f>+C16/G16</f>
        <v>0.84137341058443826</v>
      </c>
      <c r="D17" s="298">
        <f>+D16/G16</f>
        <v>1.5763891589221136E-2</v>
      </c>
      <c r="E17" s="298"/>
      <c r="F17" s="345">
        <f>+F16/G16</f>
        <v>0.14286269782634056</v>
      </c>
      <c r="G17" s="314">
        <f>+G16/O16</f>
        <v>0.8890094960885242</v>
      </c>
      <c r="H17" s="297">
        <f>+H16/J16</f>
        <v>5.5283894477839712E-2</v>
      </c>
      <c r="I17" s="296">
        <f>+I16/J16</f>
        <v>0.94471610552216034</v>
      </c>
      <c r="J17" s="321">
        <f>+J16/O16</f>
        <v>0.11099050391147586</v>
      </c>
      <c r="K17" s="332">
        <f>+K16/O16</f>
        <v>0.75412493907223876</v>
      </c>
      <c r="L17" s="333">
        <f>+L16/O16</f>
        <v>0.11886876592331919</v>
      </c>
      <c r="M17" s="333"/>
      <c r="N17" s="335">
        <f>+N16/O16</f>
        <v>0.12700629500444213</v>
      </c>
      <c r="O17" s="299">
        <f>+O16/O$56</f>
        <v>2.0044180942710026E-2</v>
      </c>
      <c r="P17" s="262"/>
      <c r="R17" s="672" t="s">
        <v>10</v>
      </c>
      <c r="S17" s="673">
        <v>8.2800000000000011</v>
      </c>
      <c r="T17" s="673">
        <v>0.22</v>
      </c>
      <c r="U17" s="673"/>
      <c r="V17" s="673">
        <v>80.25</v>
      </c>
      <c r="W17" s="673">
        <v>13.63</v>
      </c>
      <c r="X17" s="673">
        <v>136.27300000000005</v>
      </c>
      <c r="Y17" s="673">
        <v>238.65300000000005</v>
      </c>
      <c r="Z17" s="548"/>
      <c r="AA17" s="548"/>
    </row>
    <row r="18" spans="2:27" ht="18.75" customHeight="1">
      <c r="B18" s="267" t="s">
        <v>39</v>
      </c>
      <c r="C18" s="307"/>
      <c r="D18" s="293">
        <f>+T11</f>
        <v>507.31800000000004</v>
      </c>
      <c r="E18" s="293"/>
      <c r="F18" s="292"/>
      <c r="G18" s="313">
        <f>SUM(C18:F18)</f>
        <v>507.31800000000004</v>
      </c>
      <c r="H18" s="326"/>
      <c r="I18" s="327">
        <f>+X11</f>
        <v>45.679800000000014</v>
      </c>
      <c r="J18" s="320">
        <f>SUM(H18:I18)</f>
        <v>45.679800000000014</v>
      </c>
      <c r="K18" s="329"/>
      <c r="L18" s="330">
        <f>+D18+I18</f>
        <v>552.9978000000001</v>
      </c>
      <c r="M18" s="330"/>
      <c r="N18" s="331"/>
      <c r="O18" s="294">
        <f>SUM(K18:N18)</f>
        <v>552.9978000000001</v>
      </c>
      <c r="P18" s="262"/>
      <c r="R18" s="672" t="s">
        <v>11</v>
      </c>
      <c r="S18" s="673">
        <v>1</v>
      </c>
      <c r="T18" s="673">
        <v>405.24900000000002</v>
      </c>
      <c r="U18" s="673"/>
      <c r="V18" s="673"/>
      <c r="W18" s="673"/>
      <c r="X18" s="673">
        <v>38.686</v>
      </c>
      <c r="Y18" s="673">
        <v>444.935</v>
      </c>
      <c r="Z18" s="548"/>
      <c r="AA18" s="548"/>
    </row>
    <row r="19" spans="2:27" ht="18.75" customHeight="1">
      <c r="B19" s="268"/>
      <c r="C19" s="308"/>
      <c r="D19" s="298">
        <f>+D18/G18</f>
        <v>1</v>
      </c>
      <c r="E19" s="298"/>
      <c r="F19" s="318"/>
      <c r="G19" s="314">
        <f>+G18/O18</f>
        <v>0.91739605474018149</v>
      </c>
      <c r="H19" s="297"/>
      <c r="I19" s="296">
        <f>+I18/J18</f>
        <v>1</v>
      </c>
      <c r="J19" s="321">
        <f>+J18/O18</f>
        <v>8.2603945259818401E-2</v>
      </c>
      <c r="K19" s="332"/>
      <c r="L19" s="333">
        <f>+L18/O18</f>
        <v>1</v>
      </c>
      <c r="M19" s="333"/>
      <c r="N19" s="335"/>
      <c r="O19" s="299">
        <f>+O18/O$56</f>
        <v>3.8317557096210805E-2</v>
      </c>
      <c r="P19" s="262"/>
      <c r="R19" s="672" t="s">
        <v>12</v>
      </c>
      <c r="S19" s="673">
        <v>1237.4960000000003</v>
      </c>
      <c r="T19" s="673">
        <v>3289.4439999999995</v>
      </c>
      <c r="U19" s="673"/>
      <c r="V19" s="673"/>
      <c r="W19" s="673">
        <v>30.213000000000001</v>
      </c>
      <c r="X19" s="673">
        <v>262.20229999999998</v>
      </c>
      <c r="Y19" s="673">
        <v>4819.3552999999993</v>
      </c>
      <c r="Z19" s="548"/>
      <c r="AA19" s="548"/>
    </row>
    <row r="20" spans="2:27" ht="18.75" customHeight="1">
      <c r="B20" s="267" t="s">
        <v>5</v>
      </c>
      <c r="C20" s="307">
        <f>+S12</f>
        <v>288.30900000000003</v>
      </c>
      <c r="D20" s="293">
        <f>+T12</f>
        <v>11.45</v>
      </c>
      <c r="E20" s="293"/>
      <c r="F20" s="292"/>
      <c r="G20" s="313">
        <f>SUM(C20:F20)</f>
        <v>299.75900000000001</v>
      </c>
      <c r="H20" s="326">
        <f>+W12</f>
        <v>0.70600000000000007</v>
      </c>
      <c r="I20" s="327">
        <f>+X12</f>
        <v>49.603999999999992</v>
      </c>
      <c r="J20" s="320">
        <f>SUM(H20:I20)</f>
        <v>50.309999999999995</v>
      </c>
      <c r="K20" s="329">
        <f>+C20+H20</f>
        <v>289.01500000000004</v>
      </c>
      <c r="L20" s="330">
        <f>+D20+I20</f>
        <v>61.053999999999988</v>
      </c>
      <c r="M20" s="330"/>
      <c r="N20" s="331"/>
      <c r="O20" s="294">
        <f>SUM(K20:N20)</f>
        <v>350.06900000000002</v>
      </c>
      <c r="P20" s="262"/>
      <c r="R20" s="672" t="s">
        <v>13</v>
      </c>
      <c r="S20" s="673"/>
      <c r="T20" s="673">
        <v>151.07899999999992</v>
      </c>
      <c r="U20" s="673"/>
      <c r="V20" s="673"/>
      <c r="W20" s="673"/>
      <c r="X20" s="673">
        <v>176.18500000000003</v>
      </c>
      <c r="Y20" s="673">
        <v>327.26399999999995</v>
      </c>
      <c r="Z20" s="548"/>
      <c r="AA20" s="548"/>
    </row>
    <row r="21" spans="2:27" ht="18.75" customHeight="1">
      <c r="B21" s="268"/>
      <c r="C21" s="308">
        <f>+C20/G20</f>
        <v>0.96180264812732896</v>
      </c>
      <c r="D21" s="298"/>
      <c r="E21" s="298"/>
      <c r="F21" s="318"/>
      <c r="G21" s="314">
        <f>+G20/O20</f>
        <v>0.85628547514918485</v>
      </c>
      <c r="H21" s="297">
        <f>+H20/J20</f>
        <v>1.4032995428344268E-2</v>
      </c>
      <c r="I21" s="296">
        <f>+I20/J20</f>
        <v>0.98596700457165565</v>
      </c>
      <c r="J21" s="321">
        <f>+J20/O20</f>
        <v>0.1437145248508151</v>
      </c>
      <c r="K21" s="332">
        <f>+K20/O20</f>
        <v>0.82559438282167241</v>
      </c>
      <c r="L21" s="333">
        <f>+L20/O20</f>
        <v>0.17440561717832767</v>
      </c>
      <c r="M21" s="333"/>
      <c r="N21" s="335"/>
      <c r="O21" s="299">
        <f>+O20/O$56</f>
        <v>2.4256495948290244E-2</v>
      </c>
      <c r="P21" s="262"/>
      <c r="R21" s="672" t="s">
        <v>14</v>
      </c>
      <c r="S21" s="673"/>
      <c r="T21" s="673">
        <v>23.414999999999996</v>
      </c>
      <c r="U21" s="673"/>
      <c r="V21" s="673"/>
      <c r="W21" s="673"/>
      <c r="X21" s="673"/>
      <c r="Y21" s="673">
        <v>23.414999999999996</v>
      </c>
      <c r="Z21" s="548"/>
      <c r="AA21" s="548"/>
    </row>
    <row r="22" spans="2:27" ht="18.75" customHeight="1">
      <c r="B22" s="267" t="s">
        <v>6</v>
      </c>
      <c r="C22" s="307">
        <f>+S13</f>
        <v>1453.8869999999999</v>
      </c>
      <c r="D22" s="293">
        <f>+T13</f>
        <v>0.1</v>
      </c>
      <c r="E22" s="293"/>
      <c r="F22" s="292"/>
      <c r="G22" s="313">
        <f>SUM(C22:F22)</f>
        <v>1453.9869999999999</v>
      </c>
      <c r="H22" s="326">
        <f>+W13</f>
        <v>5.26</v>
      </c>
      <c r="I22" s="327">
        <f>+X13</f>
        <v>1.47</v>
      </c>
      <c r="J22" s="320">
        <f>SUM(H22:I22)</f>
        <v>6.7299999999999995</v>
      </c>
      <c r="K22" s="329">
        <f>+C22+H22</f>
        <v>1459.1469999999999</v>
      </c>
      <c r="L22" s="330">
        <f>+D22+I22</f>
        <v>1.57</v>
      </c>
      <c r="M22" s="330"/>
      <c r="N22" s="331"/>
      <c r="O22" s="294">
        <f>SUM(K22:N22)</f>
        <v>1460.7169999999999</v>
      </c>
      <c r="P22" s="262"/>
      <c r="R22" s="672" t="s">
        <v>15</v>
      </c>
      <c r="S22" s="673">
        <v>0.47</v>
      </c>
      <c r="T22" s="673">
        <v>1260.6599999999999</v>
      </c>
      <c r="U22" s="673">
        <v>225.02500000000001</v>
      </c>
      <c r="V22" s="673"/>
      <c r="W22" s="673">
        <v>6.5039999999999996</v>
      </c>
      <c r="X22" s="673">
        <v>24.639000000000003</v>
      </c>
      <c r="Y22" s="673">
        <v>1517.2979999999998</v>
      </c>
      <c r="Z22" s="548"/>
      <c r="AA22" s="548"/>
    </row>
    <row r="23" spans="2:27" ht="18.75" customHeight="1">
      <c r="B23" s="268"/>
      <c r="C23" s="308">
        <f>+C22/G22</f>
        <v>0.99993122359415876</v>
      </c>
      <c r="D23" s="298">
        <f>+D22/G22</f>
        <v>6.8776405841317712E-5</v>
      </c>
      <c r="E23" s="298"/>
      <c r="F23" s="318"/>
      <c r="G23" s="314">
        <f>+G22/O22</f>
        <v>0.9953926735979659</v>
      </c>
      <c r="H23" s="297">
        <f>+H22/J22</f>
        <v>0.78157503714710252</v>
      </c>
      <c r="I23" s="296">
        <f>+I22/J22</f>
        <v>0.21842496285289748</v>
      </c>
      <c r="J23" s="321">
        <f>+J22/O22</f>
        <v>4.6073264020340694E-3</v>
      </c>
      <c r="K23" s="332">
        <f>+K22/O22</f>
        <v>0.99892518537129371</v>
      </c>
      <c r="L23" s="333">
        <f>+L22/O22</f>
        <v>1.0748146287063135E-3</v>
      </c>
      <c r="M23" s="333"/>
      <c r="N23" s="335"/>
      <c r="O23" s="299">
        <f>+O22/O$56</f>
        <v>0.10121397779323127</v>
      </c>
      <c r="P23" s="262"/>
      <c r="R23" s="672" t="s">
        <v>16</v>
      </c>
      <c r="S23" s="673">
        <v>137.512</v>
      </c>
      <c r="T23" s="673">
        <v>1.6</v>
      </c>
      <c r="U23" s="673"/>
      <c r="V23" s="673"/>
      <c r="W23" s="673">
        <v>13.99</v>
      </c>
      <c r="X23" s="673">
        <v>9.0300000000000011</v>
      </c>
      <c r="Y23" s="673">
        <v>162.13200000000001</v>
      </c>
      <c r="Z23" s="548"/>
      <c r="AA23" s="548"/>
    </row>
    <row r="24" spans="2:27" ht="18.75" customHeight="1">
      <c r="B24" s="267" t="s">
        <v>7</v>
      </c>
      <c r="C24" s="307">
        <f>+S14</f>
        <v>523.87099999999998</v>
      </c>
      <c r="D24" s="293">
        <f>+T14</f>
        <v>0.1</v>
      </c>
      <c r="E24" s="293"/>
      <c r="F24" s="292"/>
      <c r="G24" s="313">
        <f>SUM(C24:F24)</f>
        <v>523.971</v>
      </c>
      <c r="H24" s="326">
        <f>+W14</f>
        <v>4.3</v>
      </c>
      <c r="I24" s="327">
        <f>+X14</f>
        <v>3.3450000000000011</v>
      </c>
      <c r="J24" s="320">
        <f>SUM(H24:I24)</f>
        <v>7.6450000000000014</v>
      </c>
      <c r="K24" s="329">
        <f>+C24+H24</f>
        <v>528.17099999999994</v>
      </c>
      <c r="L24" s="330">
        <f>+D24+I24</f>
        <v>3.4450000000000012</v>
      </c>
      <c r="M24" s="330"/>
      <c r="N24" s="331"/>
      <c r="O24" s="294">
        <f>SUM(K24:N24)</f>
        <v>531.61599999999999</v>
      </c>
      <c r="P24" s="262"/>
      <c r="R24" s="672" t="s">
        <v>17</v>
      </c>
      <c r="S24" s="673">
        <v>40.450000000000003</v>
      </c>
      <c r="T24" s="673">
        <v>413.72500000000002</v>
      </c>
      <c r="U24" s="673"/>
      <c r="V24" s="673">
        <v>30</v>
      </c>
      <c r="W24" s="673"/>
      <c r="X24" s="673">
        <v>69.65600000000002</v>
      </c>
      <c r="Y24" s="673">
        <v>553.83100000000002</v>
      </c>
      <c r="Z24" s="548"/>
      <c r="AA24" s="548"/>
    </row>
    <row r="25" spans="2:27" ht="18.75" customHeight="1">
      <c r="B25" s="268"/>
      <c r="C25" s="308">
        <f>+C24/G24</f>
        <v>0.99980914974302004</v>
      </c>
      <c r="D25" s="298">
        <f>+D24/G24</f>
        <v>1.9085025697987103E-4</v>
      </c>
      <c r="E25" s="298"/>
      <c r="F25" s="318"/>
      <c r="G25" s="314">
        <f>+G24/O24</f>
        <v>0.98561931920784929</v>
      </c>
      <c r="H25" s="297">
        <f>+H24/J24</f>
        <v>0.56245912361020267</v>
      </c>
      <c r="I25" s="296">
        <f>+I24/J24</f>
        <v>0.43754087638979733</v>
      </c>
      <c r="J25" s="321">
        <f>+J24/O24</f>
        <v>1.4380680792150729E-2</v>
      </c>
      <c r="K25" s="332">
        <f>+K24/O24</f>
        <v>0.9935197586227652</v>
      </c>
      <c r="L25" s="333">
        <f>+L24/O24</f>
        <v>6.4802413772346978E-3</v>
      </c>
      <c r="M25" s="333"/>
      <c r="N25" s="335"/>
      <c r="O25" s="299">
        <f>+O24/O$56</f>
        <v>3.6835999046034539E-2</v>
      </c>
      <c r="P25" s="262"/>
      <c r="R25" s="672" t="s">
        <v>18</v>
      </c>
      <c r="S25" s="673">
        <v>181.19700000000006</v>
      </c>
      <c r="T25" s="673">
        <v>1.69</v>
      </c>
      <c r="U25" s="673"/>
      <c r="V25" s="673"/>
      <c r="W25" s="673"/>
      <c r="X25" s="673">
        <v>14.966999999999999</v>
      </c>
      <c r="Y25" s="673">
        <v>197.85400000000004</v>
      </c>
      <c r="Z25" s="548"/>
      <c r="AA25" s="548"/>
    </row>
    <row r="26" spans="2:27" ht="18.75" customHeight="1">
      <c r="B26" s="267" t="s">
        <v>8</v>
      </c>
      <c r="C26" s="307"/>
      <c r="D26" s="293">
        <f>+T15</f>
        <v>132.03800000000001</v>
      </c>
      <c r="E26" s="293"/>
      <c r="F26" s="292">
        <f>+V15</f>
        <v>262</v>
      </c>
      <c r="G26" s="313">
        <f>SUM(C26:F26)</f>
        <v>394.03800000000001</v>
      </c>
      <c r="H26" s="326"/>
      <c r="I26" s="327">
        <f>+X15</f>
        <v>64.470999999999989</v>
      </c>
      <c r="J26" s="320">
        <f>SUM(H26:I26)</f>
        <v>64.470999999999989</v>
      </c>
      <c r="K26" s="329"/>
      <c r="L26" s="330">
        <f>+D26+I26</f>
        <v>196.50900000000001</v>
      </c>
      <c r="M26" s="330"/>
      <c r="N26" s="331">
        <f>+F26</f>
        <v>262</v>
      </c>
      <c r="O26" s="294">
        <f>SUM(K26:N26)</f>
        <v>458.50900000000001</v>
      </c>
      <c r="P26" s="262"/>
      <c r="R26" s="672" t="s">
        <v>19</v>
      </c>
      <c r="S26" s="673">
        <v>9.33</v>
      </c>
      <c r="T26" s="673">
        <v>15.709999999999994</v>
      </c>
      <c r="U26" s="673"/>
      <c r="V26" s="673"/>
      <c r="W26" s="673"/>
      <c r="X26" s="673">
        <v>1.8</v>
      </c>
      <c r="Y26" s="673">
        <v>26.839999999999993</v>
      </c>
      <c r="Z26" s="548"/>
      <c r="AA26" s="548"/>
    </row>
    <row r="27" spans="2:27" ht="18.75" customHeight="1">
      <c r="B27" s="268"/>
      <c r="C27" s="308"/>
      <c r="D27" s="298">
        <f>+D26/G26</f>
        <v>0.33508950913363689</v>
      </c>
      <c r="E27" s="298"/>
      <c r="F27" s="345">
        <f>+F26/G26</f>
        <v>0.66491049086636311</v>
      </c>
      <c r="G27" s="314">
        <f>+G26/O26</f>
        <v>0.85938989201956772</v>
      </c>
      <c r="H27" s="297"/>
      <c r="I27" s="296">
        <f>+I26/J26</f>
        <v>1</v>
      </c>
      <c r="J27" s="321">
        <f>+J26/O26</f>
        <v>0.14061010798043219</v>
      </c>
      <c r="K27" s="332"/>
      <c r="L27" s="333">
        <f>+L26/O26</f>
        <v>0.42858264505167837</v>
      </c>
      <c r="M27" s="333"/>
      <c r="N27" s="335">
        <f>+N26/O26</f>
        <v>0.57141735494832158</v>
      </c>
      <c r="O27" s="299">
        <f>+O26/O$56</f>
        <v>3.1770370129187708E-2</v>
      </c>
      <c r="P27" s="262"/>
      <c r="R27" s="672" t="s">
        <v>20</v>
      </c>
      <c r="S27" s="673">
        <v>33.993000000000002</v>
      </c>
      <c r="T27" s="673"/>
      <c r="U27" s="673">
        <v>20</v>
      </c>
      <c r="V27" s="673"/>
      <c r="W27" s="673"/>
      <c r="X27" s="673">
        <v>3.0549999999999997</v>
      </c>
      <c r="Y27" s="673">
        <v>57.048000000000002</v>
      </c>
      <c r="Z27" s="548"/>
      <c r="AA27" s="548"/>
    </row>
    <row r="28" spans="2:27" ht="18.75" customHeight="1">
      <c r="B28" s="267" t="s">
        <v>9</v>
      </c>
      <c r="C28" s="307">
        <f>+S16</f>
        <v>477.19100000000003</v>
      </c>
      <c r="D28" s="293">
        <f>+T16</f>
        <v>1.55</v>
      </c>
      <c r="E28" s="293"/>
      <c r="F28" s="292"/>
      <c r="G28" s="313">
        <f>SUM(C28:F28)</f>
        <v>478.74100000000004</v>
      </c>
      <c r="H28" s="326">
        <f>+W16</f>
        <v>36.200000000000003</v>
      </c>
      <c r="I28" s="327">
        <f>+X16</f>
        <v>19.612999999999996</v>
      </c>
      <c r="J28" s="320">
        <f>SUM(H28:I28)</f>
        <v>55.813000000000002</v>
      </c>
      <c r="K28" s="329">
        <f>+C28+H28</f>
        <v>513.39100000000008</v>
      </c>
      <c r="L28" s="330">
        <f>+D28+I28</f>
        <v>21.162999999999997</v>
      </c>
      <c r="M28" s="330"/>
      <c r="N28" s="331"/>
      <c r="O28" s="294">
        <f>SUM(K28:N28)</f>
        <v>534.55400000000009</v>
      </c>
      <c r="P28" s="262"/>
      <c r="R28" s="672" t="s">
        <v>21</v>
      </c>
      <c r="S28" s="673"/>
      <c r="T28" s="673">
        <v>17.753</v>
      </c>
      <c r="U28" s="673"/>
      <c r="V28" s="673"/>
      <c r="W28" s="673"/>
      <c r="X28" s="673">
        <v>7.3379999999999992</v>
      </c>
      <c r="Y28" s="673">
        <v>25.091000000000001</v>
      </c>
      <c r="Z28" s="548"/>
      <c r="AA28" s="548"/>
    </row>
    <row r="29" spans="2:27" ht="18.75" customHeight="1">
      <c r="B29" s="268"/>
      <c r="C29" s="308">
        <f>+C28/G28</f>
        <v>0.99676234122416918</v>
      </c>
      <c r="D29" s="298">
        <f>+D28/G28</f>
        <v>3.2376587758307725E-3</v>
      </c>
      <c r="E29" s="298"/>
      <c r="F29" s="318"/>
      <c r="G29" s="314">
        <f>+G28/O28</f>
        <v>0.89558959431600915</v>
      </c>
      <c r="H29" s="297">
        <f>+H28/J28</f>
        <v>0.64859441348789715</v>
      </c>
      <c r="I29" s="296">
        <f>+I28/J28</f>
        <v>0.35140558651210285</v>
      </c>
      <c r="J29" s="321">
        <f>+J28/O28</f>
        <v>0.10441040568399075</v>
      </c>
      <c r="K29" s="332">
        <f>+K28/O28</f>
        <v>0.96040998664307065</v>
      </c>
      <c r="L29" s="333">
        <f>+L28/O28</f>
        <v>3.9590013356929313E-2</v>
      </c>
      <c r="M29" s="333"/>
      <c r="N29" s="335"/>
      <c r="O29" s="299">
        <f>+O28/O$56</f>
        <v>3.703957486993234E-2</v>
      </c>
      <c r="P29" s="262"/>
      <c r="R29" s="672" t="s">
        <v>22</v>
      </c>
      <c r="S29" s="673">
        <v>0.83</v>
      </c>
      <c r="T29" s="673">
        <v>223.911</v>
      </c>
      <c r="U29" s="673">
        <v>8.9999999999999993E-3</v>
      </c>
      <c r="V29" s="673"/>
      <c r="W29" s="673"/>
      <c r="X29" s="673">
        <v>6.9790000000000001</v>
      </c>
      <c r="Y29" s="673">
        <v>231.72900000000001</v>
      </c>
      <c r="Z29" s="548"/>
      <c r="AA29" s="548"/>
    </row>
    <row r="30" spans="2:27" ht="18.75" customHeight="1">
      <c r="B30" s="267" t="s">
        <v>10</v>
      </c>
      <c r="C30" s="307">
        <f>+S17</f>
        <v>8.2800000000000011</v>
      </c>
      <c r="D30" s="293">
        <f>+T17</f>
        <v>0.22</v>
      </c>
      <c r="E30" s="293"/>
      <c r="F30" s="292">
        <f>+V17</f>
        <v>80.25</v>
      </c>
      <c r="G30" s="313">
        <f>SUM(C30:F30)</f>
        <v>88.75</v>
      </c>
      <c r="H30" s="326">
        <f>+W17</f>
        <v>13.63</v>
      </c>
      <c r="I30" s="327">
        <f>+X17</f>
        <v>136.27300000000005</v>
      </c>
      <c r="J30" s="320">
        <f>SUM(H30:I30)</f>
        <v>149.90300000000005</v>
      </c>
      <c r="K30" s="329">
        <f>+C30+H30</f>
        <v>21.910000000000004</v>
      </c>
      <c r="L30" s="330">
        <f>+D30+I30</f>
        <v>136.49300000000005</v>
      </c>
      <c r="M30" s="330"/>
      <c r="N30" s="331">
        <f>+F30</f>
        <v>80.25</v>
      </c>
      <c r="O30" s="294">
        <f>SUM(K30:N30)</f>
        <v>238.65300000000005</v>
      </c>
      <c r="P30" s="262"/>
      <c r="R30" s="674" t="s">
        <v>95</v>
      </c>
      <c r="S30" s="675">
        <v>5252.3690000000006</v>
      </c>
      <c r="T30" s="675">
        <v>7263.5109999999995</v>
      </c>
      <c r="U30" s="675">
        <v>285.03399999999999</v>
      </c>
      <c r="V30" s="675">
        <v>408.99</v>
      </c>
      <c r="W30" s="675">
        <v>118.358</v>
      </c>
      <c r="X30" s="675">
        <v>1103.7071000000003</v>
      </c>
      <c r="Y30" s="675">
        <v>14431.9691</v>
      </c>
      <c r="Z30" s="548"/>
      <c r="AA30" s="548"/>
    </row>
    <row r="31" spans="2:27" ht="18.75" customHeight="1">
      <c r="B31" s="268"/>
      <c r="C31" s="308">
        <f>+C30/G30</f>
        <v>9.3295774647887339E-2</v>
      </c>
      <c r="D31" s="298">
        <f>+D30/G30</f>
        <v>2.4788732394366198E-3</v>
      </c>
      <c r="E31" s="298"/>
      <c r="F31" s="345">
        <f>+F30/G30</f>
        <v>0.90422535211267607</v>
      </c>
      <c r="G31" s="314">
        <f>+G30/O30</f>
        <v>0.37187883663729338</v>
      </c>
      <c r="H31" s="297">
        <f>+H30/J30</f>
        <v>9.0925465134120045E-2</v>
      </c>
      <c r="I31" s="296">
        <f>+I30/J30</f>
        <v>0.90907453486587997</v>
      </c>
      <c r="J31" s="321">
        <f>+J30/O30</f>
        <v>0.62812116336270662</v>
      </c>
      <c r="K31" s="332">
        <f>+K30/O30</f>
        <v>9.1806933078570144E-2</v>
      </c>
      <c r="L31" s="333">
        <f>+L30/O30</f>
        <v>0.57193079491982091</v>
      </c>
      <c r="M31" s="333"/>
      <c r="N31" s="335">
        <f>+N30/O30</f>
        <v>0.33626227200160896</v>
      </c>
      <c r="O31" s="299">
        <f>+O30/O$56</f>
        <v>1.6536412900163434E-2</v>
      </c>
      <c r="P31" s="262"/>
      <c r="R31" s="548"/>
      <c r="S31" s="548"/>
      <c r="T31" s="548"/>
      <c r="U31" s="548"/>
      <c r="V31" s="548"/>
      <c r="W31" s="548"/>
      <c r="X31" s="550"/>
      <c r="Y31" s="550"/>
      <c r="Z31" s="548"/>
      <c r="AA31" s="548"/>
    </row>
    <row r="32" spans="2:27" ht="18.75" customHeight="1">
      <c r="B32" s="267" t="s">
        <v>11</v>
      </c>
      <c r="C32" s="307">
        <f>+S18</f>
        <v>1</v>
      </c>
      <c r="D32" s="293">
        <f>+T18</f>
        <v>405.24900000000002</v>
      </c>
      <c r="E32" s="293"/>
      <c r="F32" s="292"/>
      <c r="G32" s="313">
        <f>SUM(C32:F32)</f>
        <v>406.24900000000002</v>
      </c>
      <c r="H32" s="326"/>
      <c r="I32" s="327">
        <f>+X18</f>
        <v>38.686</v>
      </c>
      <c r="J32" s="320">
        <f>SUM(H32:I32)</f>
        <v>38.686</v>
      </c>
      <c r="K32" s="329">
        <f>+C32+H32</f>
        <v>1</v>
      </c>
      <c r="L32" s="330">
        <f>+D32+I32</f>
        <v>443.935</v>
      </c>
      <c r="M32" s="330"/>
      <c r="N32" s="331"/>
      <c r="O32" s="294">
        <f>SUM(K32:N32)</f>
        <v>444.935</v>
      </c>
      <c r="P32" s="262"/>
      <c r="R32" s="548"/>
      <c r="S32" s="548"/>
      <c r="T32" s="548"/>
      <c r="U32" s="548"/>
      <c r="V32" s="548"/>
      <c r="W32" s="548"/>
      <c r="X32" s="550"/>
      <c r="Y32" s="550"/>
      <c r="Z32" s="548"/>
      <c r="AA32" s="548"/>
    </row>
    <row r="33" spans="2:28" ht="18.75" customHeight="1">
      <c r="B33" s="268"/>
      <c r="C33" s="308"/>
      <c r="D33" s="298">
        <f>+D32/G32</f>
        <v>0.997538455479275</v>
      </c>
      <c r="E33" s="298"/>
      <c r="F33" s="318"/>
      <c r="G33" s="314">
        <f>+G32/O32</f>
        <v>0.91305246833807185</v>
      </c>
      <c r="H33" s="297"/>
      <c r="I33" s="296">
        <f>+I32/J32</f>
        <v>1</v>
      </c>
      <c r="J33" s="321">
        <f>+J32/O32</f>
        <v>8.6947531661928146E-2</v>
      </c>
      <c r="K33" s="332"/>
      <c r="L33" s="333">
        <f>+L32/O32</f>
        <v>0.99775248069942801</v>
      </c>
      <c r="M33" s="333"/>
      <c r="N33" s="335"/>
      <c r="O33" s="299">
        <f>+O32/O$56</f>
        <v>3.0829819334909744E-2</v>
      </c>
      <c r="P33" s="262"/>
      <c r="R33" s="548"/>
      <c r="S33" s="548"/>
      <c r="T33" s="548"/>
      <c r="U33" s="548"/>
      <c r="V33" s="548"/>
      <c r="W33" s="548"/>
      <c r="X33" s="550"/>
      <c r="Y33" s="676"/>
      <c r="Z33" s="678"/>
      <c r="AA33" s="678"/>
      <c r="AB33" s="241"/>
    </row>
    <row r="34" spans="2:28" ht="18.75" customHeight="1">
      <c r="B34" s="267" t="s">
        <v>12</v>
      </c>
      <c r="C34" s="307">
        <f>+S19</f>
        <v>1237.4960000000003</v>
      </c>
      <c r="D34" s="293">
        <f>+T19</f>
        <v>3289.4439999999995</v>
      </c>
      <c r="E34" s="293"/>
      <c r="F34" s="292"/>
      <c r="G34" s="313">
        <f>SUM(C34:F34)</f>
        <v>4526.9399999999996</v>
      </c>
      <c r="H34" s="326">
        <f>+W19</f>
        <v>30.213000000000001</v>
      </c>
      <c r="I34" s="327">
        <f>+X19</f>
        <v>262.20229999999998</v>
      </c>
      <c r="J34" s="320">
        <f>SUM(H34:I34)</f>
        <v>292.4153</v>
      </c>
      <c r="K34" s="329">
        <f>+C34+H34</f>
        <v>1267.7090000000003</v>
      </c>
      <c r="L34" s="330">
        <f>+D34+I34</f>
        <v>3551.6462999999994</v>
      </c>
      <c r="M34" s="330"/>
      <c r="N34" s="331"/>
      <c r="O34" s="294">
        <f>SUM(K34:N34)</f>
        <v>4819.3552999999993</v>
      </c>
      <c r="P34" s="262"/>
      <c r="R34" s="548"/>
      <c r="S34" s="548"/>
      <c r="T34" s="548"/>
      <c r="U34" s="548"/>
      <c r="V34" s="548"/>
      <c r="W34" s="548"/>
      <c r="X34" s="550"/>
      <c r="Y34" s="676"/>
      <c r="Z34" s="678"/>
      <c r="AA34" s="678"/>
      <c r="AB34" s="241"/>
    </row>
    <row r="35" spans="2:28" ht="18.75" customHeight="1">
      <c r="B35" s="268"/>
      <c r="C35" s="308">
        <f>+C34/G34</f>
        <v>0.27336258046274092</v>
      </c>
      <c r="D35" s="298">
        <f>+D34/G34</f>
        <v>0.72663741953725913</v>
      </c>
      <c r="E35" s="298"/>
      <c r="F35" s="318"/>
      <c r="G35" s="314">
        <f>+G34/O34</f>
        <v>0.93932480968979404</v>
      </c>
      <c r="H35" s="297">
        <f>+H34/J34</f>
        <v>0.103322226983335</v>
      </c>
      <c r="I35" s="296">
        <f>+I34/J34</f>
        <v>0.89667777301666496</v>
      </c>
      <c r="J35" s="321">
        <f>+J34/O34</f>
        <v>6.0675190310206024E-2</v>
      </c>
      <c r="K35" s="332">
        <f>+K34/O34</f>
        <v>0.26304534965496329</v>
      </c>
      <c r="L35" s="333">
        <f>+L34/O34</f>
        <v>0.73695465034503682</v>
      </c>
      <c r="M35" s="333"/>
      <c r="N35" s="335"/>
      <c r="O35" s="299">
        <f>+O34/O$56</f>
        <v>0.33393608776504374</v>
      </c>
      <c r="P35" s="262"/>
      <c r="R35" s="548"/>
      <c r="S35" s="548"/>
      <c r="T35" s="548"/>
      <c r="U35" s="548"/>
      <c r="V35" s="548"/>
      <c r="W35" s="548"/>
      <c r="X35" s="550"/>
      <c r="Y35" s="676"/>
      <c r="Z35" s="678"/>
      <c r="AA35" s="678"/>
      <c r="AB35" s="241"/>
    </row>
    <row r="36" spans="2:28" ht="18.75" customHeight="1">
      <c r="B36" s="267" t="s">
        <v>13</v>
      </c>
      <c r="C36" s="307"/>
      <c r="D36" s="293">
        <f>+T20</f>
        <v>151.07899999999992</v>
      </c>
      <c r="E36" s="293"/>
      <c r="F36" s="292"/>
      <c r="G36" s="313">
        <f>SUM(C36:F36)</f>
        <v>151.07899999999992</v>
      </c>
      <c r="H36" s="326"/>
      <c r="I36" s="327">
        <f>+X20</f>
        <v>176.18500000000003</v>
      </c>
      <c r="J36" s="320">
        <f>SUM(H36:I36)</f>
        <v>176.18500000000003</v>
      </c>
      <c r="K36" s="329"/>
      <c r="L36" s="330">
        <f>+D36+I36</f>
        <v>327.26399999999995</v>
      </c>
      <c r="M36" s="330"/>
      <c r="N36" s="331"/>
      <c r="O36" s="294">
        <f>SUM(K36:N36)</f>
        <v>327.26399999999995</v>
      </c>
      <c r="P36" s="262"/>
      <c r="R36" s="548"/>
      <c r="S36" s="548"/>
      <c r="T36" s="548"/>
      <c r="U36" s="548"/>
      <c r="V36" s="548"/>
      <c r="W36" s="548"/>
      <c r="X36" s="550"/>
      <c r="Y36" s="676"/>
      <c r="Z36" s="678"/>
      <c r="AA36" s="678"/>
      <c r="AB36" s="241"/>
    </row>
    <row r="37" spans="2:28" ht="18.75" customHeight="1">
      <c r="B37" s="268"/>
      <c r="C37" s="308"/>
      <c r="D37" s="298">
        <f>+D36/G36</f>
        <v>1</v>
      </c>
      <c r="E37" s="298"/>
      <c r="F37" s="318"/>
      <c r="G37" s="314">
        <f>+G36/O36</f>
        <v>0.46164258824679755</v>
      </c>
      <c r="H37" s="297"/>
      <c r="I37" s="296">
        <f>+I36/J36</f>
        <v>1</v>
      </c>
      <c r="J37" s="321">
        <f>+J36/O36</f>
        <v>0.53835741175320251</v>
      </c>
      <c r="K37" s="332"/>
      <c r="L37" s="333">
        <f>+L36/O36</f>
        <v>1</v>
      </c>
      <c r="M37" s="333"/>
      <c r="N37" s="335"/>
      <c r="O37" s="299">
        <f>+O36/O$56</f>
        <v>2.2676323496285754E-2</v>
      </c>
      <c r="P37" s="262"/>
      <c r="R37" s="237"/>
      <c r="S37" s="237"/>
      <c r="T37" s="237"/>
      <c r="U37" s="237"/>
      <c r="V37" s="237"/>
      <c r="W37" s="237"/>
      <c r="Y37" s="402"/>
      <c r="Z37" s="241"/>
      <c r="AA37" s="241"/>
      <c r="AB37" s="241"/>
    </row>
    <row r="38" spans="2:28" ht="18.75" customHeight="1">
      <c r="B38" s="267" t="s">
        <v>14</v>
      </c>
      <c r="C38" s="307"/>
      <c r="D38" s="293">
        <f>+T21</f>
        <v>23.414999999999996</v>
      </c>
      <c r="E38" s="293"/>
      <c r="F38" s="292"/>
      <c r="G38" s="313">
        <f>SUM(C38:F38)</f>
        <v>23.414999999999996</v>
      </c>
      <c r="H38" s="326"/>
      <c r="I38" s="327"/>
      <c r="J38" s="320"/>
      <c r="K38" s="329"/>
      <c r="L38" s="330">
        <f>+D38+I38</f>
        <v>23.414999999999996</v>
      </c>
      <c r="M38" s="330"/>
      <c r="N38" s="331"/>
      <c r="O38" s="294">
        <f>SUM(K38:N38)</f>
        <v>23.414999999999996</v>
      </c>
      <c r="P38" s="262"/>
      <c r="R38" s="237"/>
      <c r="S38" s="237"/>
      <c r="T38" s="237"/>
      <c r="U38" s="237"/>
      <c r="V38" s="237"/>
      <c r="W38" s="237"/>
      <c r="Y38" s="402"/>
      <c r="Z38" s="241"/>
      <c r="AA38" s="241"/>
      <c r="AB38" s="241"/>
    </row>
    <row r="39" spans="2:28" ht="18.75" customHeight="1">
      <c r="B39" s="268"/>
      <c r="C39" s="308"/>
      <c r="D39" s="298">
        <f>+D38/G38</f>
        <v>1</v>
      </c>
      <c r="E39" s="298"/>
      <c r="F39" s="318"/>
      <c r="G39" s="314">
        <f>+G38/O38</f>
        <v>1</v>
      </c>
      <c r="H39" s="297"/>
      <c r="I39" s="296"/>
      <c r="J39" s="321"/>
      <c r="K39" s="332"/>
      <c r="L39" s="333">
        <f>+L38/O38</f>
        <v>1</v>
      </c>
      <c r="M39" s="333"/>
      <c r="N39" s="335"/>
      <c r="O39" s="299">
        <f>+O38/O$56</f>
        <v>1.6224397265373854E-3</v>
      </c>
      <c r="P39" s="262"/>
      <c r="R39" s="237"/>
      <c r="S39" s="237"/>
      <c r="T39" s="237"/>
      <c r="U39" s="237"/>
      <c r="V39" s="237"/>
      <c r="W39" s="237"/>
      <c r="Y39" s="402"/>
      <c r="Z39" s="241"/>
      <c r="AA39" s="241"/>
      <c r="AB39" s="241"/>
    </row>
    <row r="40" spans="2:28" ht="18.75" customHeight="1">
      <c r="B40" s="267" t="s">
        <v>15</v>
      </c>
      <c r="C40" s="307">
        <f>+S22</f>
        <v>0.47</v>
      </c>
      <c r="D40" s="293">
        <f>+T22</f>
        <v>1260.6599999999999</v>
      </c>
      <c r="E40" s="293">
        <f>+U22</f>
        <v>225.02500000000001</v>
      </c>
      <c r="F40" s="292"/>
      <c r="G40" s="313">
        <f>SUM(C40:F40)</f>
        <v>1486.155</v>
      </c>
      <c r="H40" s="326">
        <f>+W22</f>
        <v>6.5039999999999996</v>
      </c>
      <c r="I40" s="327">
        <f>+X22</f>
        <v>24.639000000000003</v>
      </c>
      <c r="J40" s="320">
        <f>SUM(H40:I40)</f>
        <v>31.143000000000001</v>
      </c>
      <c r="K40" s="329">
        <f>+C40+H40</f>
        <v>6.9739999999999993</v>
      </c>
      <c r="L40" s="330">
        <f>+D40+I40</f>
        <v>1285.2989999999998</v>
      </c>
      <c r="M40" s="330">
        <f>E40</f>
        <v>225.02500000000001</v>
      </c>
      <c r="N40" s="331"/>
      <c r="O40" s="294">
        <f>SUM(K40:N40)</f>
        <v>1517.2979999999998</v>
      </c>
      <c r="P40" s="262"/>
      <c r="R40" s="237"/>
      <c r="S40" s="237"/>
      <c r="T40" s="237"/>
      <c r="U40" s="237"/>
      <c r="V40" s="237"/>
      <c r="W40" s="237"/>
      <c r="Y40" s="402"/>
      <c r="Z40" s="241"/>
      <c r="AA40" s="241"/>
      <c r="AB40" s="241"/>
    </row>
    <row r="41" spans="2:28" ht="18.75" customHeight="1">
      <c r="B41" s="268"/>
      <c r="C41" s="308">
        <f>+C40/G40</f>
        <v>3.1625234245418545E-4</v>
      </c>
      <c r="D41" s="298">
        <f>+D40/G40</f>
        <v>0.8482695277410498</v>
      </c>
      <c r="E41" s="298">
        <f>+E40/G40</f>
        <v>0.15141421991649592</v>
      </c>
      <c r="F41" s="318"/>
      <c r="G41" s="314">
        <f>+G40/O40</f>
        <v>0.97947469778514185</v>
      </c>
      <c r="H41" s="297">
        <f>+H40/J40</f>
        <v>0.20884307870147384</v>
      </c>
      <c r="I41" s="296">
        <f>+I40/J40</f>
        <v>0.79115692129852622</v>
      </c>
      <c r="J41" s="321">
        <f>+J40/O40</f>
        <v>2.0525302214858258E-2</v>
      </c>
      <c r="K41" s="332">
        <f>+K40/O40</f>
        <v>4.596328473378335E-3</v>
      </c>
      <c r="L41" s="333">
        <f>+L40/O40</f>
        <v>0.84709727423353876</v>
      </c>
      <c r="M41" s="333">
        <f>+M40/O40</f>
        <v>0.14830639729308287</v>
      </c>
      <c r="N41" s="335"/>
      <c r="O41" s="299">
        <f>+O40/O$56</f>
        <v>0.10513451002330651</v>
      </c>
      <c r="P41" s="262"/>
      <c r="R41" s="237"/>
      <c r="S41" s="237"/>
      <c r="T41" s="237"/>
      <c r="U41" s="237"/>
      <c r="V41" s="237"/>
      <c r="W41" s="237"/>
      <c r="Y41" s="402"/>
      <c r="Z41" s="241"/>
      <c r="AA41" s="241"/>
      <c r="AB41" s="241"/>
    </row>
    <row r="42" spans="2:28" ht="18.75" customHeight="1">
      <c r="B42" s="267" t="s">
        <v>16</v>
      </c>
      <c r="C42" s="307">
        <f>+S23</f>
        <v>137.512</v>
      </c>
      <c r="D42" s="293">
        <f>+T23</f>
        <v>1.6</v>
      </c>
      <c r="E42" s="293"/>
      <c r="F42" s="292"/>
      <c r="G42" s="313">
        <f>SUM(C42:F42)</f>
        <v>139.11199999999999</v>
      </c>
      <c r="H42" s="326">
        <f>+W23</f>
        <v>13.99</v>
      </c>
      <c r="I42" s="327">
        <f>+X23</f>
        <v>9.0300000000000011</v>
      </c>
      <c r="J42" s="320">
        <f>SUM(H42:I42)</f>
        <v>23.020000000000003</v>
      </c>
      <c r="K42" s="329">
        <f>+C42+H42</f>
        <v>151.50200000000001</v>
      </c>
      <c r="L42" s="330">
        <f>+D42+I42</f>
        <v>10.63</v>
      </c>
      <c r="M42" s="330"/>
      <c r="N42" s="331"/>
      <c r="O42" s="294">
        <f>SUM(K42:N42)</f>
        <v>162.13200000000001</v>
      </c>
      <c r="P42" s="262"/>
      <c r="R42" s="237"/>
      <c r="S42" s="237"/>
      <c r="T42" s="237"/>
      <c r="U42" s="237"/>
      <c r="V42" s="237"/>
      <c r="W42" s="237"/>
      <c r="Y42" s="402"/>
      <c r="Z42" s="241"/>
      <c r="AA42" s="241"/>
      <c r="AB42" s="241"/>
    </row>
    <row r="43" spans="2:28" ht="18.75" customHeight="1">
      <c r="B43" s="268"/>
      <c r="C43" s="308">
        <f>+C42/G42</f>
        <v>0.98849847604807639</v>
      </c>
      <c r="D43" s="298">
        <f>+D42/G42</f>
        <v>1.1501523951923632E-2</v>
      </c>
      <c r="E43" s="298"/>
      <c r="F43" s="318"/>
      <c r="G43" s="314">
        <f>+G42/O42</f>
        <v>0.85801692448128675</v>
      </c>
      <c r="H43" s="297">
        <f>+H42/J42</f>
        <v>0.60773240660295391</v>
      </c>
      <c r="I43" s="296">
        <f>+I42/J42</f>
        <v>0.39226759339704603</v>
      </c>
      <c r="J43" s="321">
        <f>+J42/O42</f>
        <v>0.14198307551871317</v>
      </c>
      <c r="K43" s="332">
        <f>+K42/O42</f>
        <v>0.934436138455086</v>
      </c>
      <c r="L43" s="333">
        <f>+L42/O42</f>
        <v>6.5563861544914018E-2</v>
      </c>
      <c r="M43" s="333"/>
      <c r="N43" s="335"/>
      <c r="O43" s="299">
        <f>+O42/O$56</f>
        <v>1.1234225827160342E-2</v>
      </c>
      <c r="P43" s="262"/>
      <c r="R43" s="237"/>
      <c r="S43" s="237"/>
      <c r="T43" s="237"/>
      <c r="U43" s="237"/>
      <c r="V43" s="237"/>
      <c r="W43" s="237"/>
      <c r="Y43" s="402"/>
      <c r="Z43" s="241"/>
      <c r="AA43" s="241"/>
      <c r="AB43" s="241"/>
    </row>
    <row r="44" spans="2:28" ht="18.75" customHeight="1">
      <c r="B44" s="267" t="s">
        <v>17</v>
      </c>
      <c r="C44" s="307">
        <f>+S24</f>
        <v>40.450000000000003</v>
      </c>
      <c r="D44" s="293">
        <f>+T24</f>
        <v>413.72500000000002</v>
      </c>
      <c r="E44" s="293"/>
      <c r="F44" s="292">
        <f>+V24</f>
        <v>30</v>
      </c>
      <c r="G44" s="313">
        <f>SUM(C44:F44)</f>
        <v>484.17500000000001</v>
      </c>
      <c r="H44" s="326"/>
      <c r="I44" s="327">
        <f>+X24</f>
        <v>69.65600000000002</v>
      </c>
      <c r="J44" s="320">
        <f>SUM(H44:I44)</f>
        <v>69.65600000000002</v>
      </c>
      <c r="K44" s="329">
        <f>+C44+H44</f>
        <v>40.450000000000003</v>
      </c>
      <c r="L44" s="330">
        <f>+D44+I44</f>
        <v>483.38100000000003</v>
      </c>
      <c r="M44" s="330"/>
      <c r="N44" s="331">
        <f>+F44</f>
        <v>30</v>
      </c>
      <c r="O44" s="294">
        <f>SUM(K44:N44)</f>
        <v>553.83100000000002</v>
      </c>
      <c r="P44" s="262"/>
      <c r="R44" s="237"/>
      <c r="S44" s="237"/>
      <c r="T44" s="237"/>
      <c r="U44" s="237"/>
      <c r="V44" s="237"/>
      <c r="W44" s="237"/>
      <c r="Y44" s="402"/>
      <c r="Z44" s="241"/>
      <c r="AA44" s="241"/>
      <c r="AB44" s="241"/>
    </row>
    <row r="45" spans="2:28" ht="18.75" customHeight="1">
      <c r="B45" s="268"/>
      <c r="C45" s="308">
        <f>+C44/G44</f>
        <v>8.3544173077916048E-2</v>
      </c>
      <c r="D45" s="298">
        <f>+D44/G44</f>
        <v>0.85449475912634898</v>
      </c>
      <c r="E45" s="298"/>
      <c r="F45" s="345">
        <f>+F44/G44</f>
        <v>6.1961067795735014E-2</v>
      </c>
      <c r="G45" s="314">
        <f>+G44/O44</f>
        <v>0.87422878098192414</v>
      </c>
      <c r="H45" s="297"/>
      <c r="I45" s="296">
        <f>+I44/J44</f>
        <v>1</v>
      </c>
      <c r="J45" s="321">
        <f>+J44/O44</f>
        <v>0.12577121901807595</v>
      </c>
      <c r="K45" s="332">
        <f>+K44/O44</f>
        <v>7.3036720588049428E-2</v>
      </c>
      <c r="L45" s="333">
        <f>+L44/O44</f>
        <v>0.87279513064454683</v>
      </c>
      <c r="M45" s="333"/>
      <c r="N45" s="335">
        <f>+N44/O44</f>
        <v>5.4168148767403772E-2</v>
      </c>
      <c r="O45" s="299">
        <f>+O44/O$56</f>
        <v>3.8375290035785901E-2</v>
      </c>
      <c r="P45" s="262"/>
      <c r="R45" s="237"/>
      <c r="S45" s="237"/>
      <c r="T45" s="237"/>
      <c r="U45" s="237"/>
      <c r="V45" s="237"/>
      <c r="W45" s="237"/>
      <c r="Y45" s="402"/>
      <c r="Z45" s="241"/>
      <c r="AA45" s="241"/>
      <c r="AB45" s="241"/>
    </row>
    <row r="46" spans="2:28" ht="18.75" customHeight="1">
      <c r="B46" s="267" t="s">
        <v>18</v>
      </c>
      <c r="C46" s="307">
        <f>+S25</f>
        <v>181.19700000000006</v>
      </c>
      <c r="D46" s="293">
        <f>+T25</f>
        <v>1.69</v>
      </c>
      <c r="E46" s="293"/>
      <c r="F46" s="292"/>
      <c r="G46" s="313">
        <f>SUM(C46:F46)</f>
        <v>182.88700000000006</v>
      </c>
      <c r="H46" s="326"/>
      <c r="I46" s="327">
        <f>+X25</f>
        <v>14.966999999999999</v>
      </c>
      <c r="J46" s="320">
        <f>SUM(H46:I46)</f>
        <v>14.966999999999999</v>
      </c>
      <c r="K46" s="329">
        <f>+C46+H46</f>
        <v>181.19700000000006</v>
      </c>
      <c r="L46" s="330">
        <f>+D46+I46</f>
        <v>16.657</v>
      </c>
      <c r="M46" s="330"/>
      <c r="N46" s="331"/>
      <c r="O46" s="294">
        <f>SUM(K46:N46)</f>
        <v>197.85400000000007</v>
      </c>
      <c r="P46" s="262"/>
      <c r="R46" s="237"/>
      <c r="S46" s="237"/>
      <c r="T46" s="237"/>
      <c r="U46" s="237"/>
      <c r="V46" s="237"/>
      <c r="W46" s="237"/>
      <c r="Z46" s="241"/>
      <c r="AA46" s="241"/>
      <c r="AB46" s="241"/>
    </row>
    <row r="47" spans="2:28" ht="18.75" customHeight="1">
      <c r="B47" s="268"/>
      <c r="C47" s="308">
        <f>+C46/G46</f>
        <v>0.99075932132956412</v>
      </c>
      <c r="D47" s="298">
        <f>+D46/G46</f>
        <v>9.2406786704358392E-3</v>
      </c>
      <c r="E47" s="298"/>
      <c r="F47" s="318"/>
      <c r="G47" s="314">
        <f>+G46/O46</f>
        <v>0.9243533110273231</v>
      </c>
      <c r="H47" s="297"/>
      <c r="I47" s="296">
        <f>+I46/J46</f>
        <v>1</v>
      </c>
      <c r="J47" s="321">
        <f>+J46/O46</f>
        <v>7.564668897267679E-2</v>
      </c>
      <c r="K47" s="332">
        <f>+K46/O46</f>
        <v>0.91581165910216622</v>
      </c>
      <c r="L47" s="333">
        <f>+L46/O46</f>
        <v>8.4188340897833724E-2</v>
      </c>
      <c r="M47" s="333"/>
      <c r="N47" s="335"/>
      <c r="O47" s="299">
        <f>+O46/O$56</f>
        <v>1.3709425140052446E-2</v>
      </c>
      <c r="P47" s="262"/>
      <c r="R47" s="237"/>
      <c r="S47" s="237"/>
      <c r="T47" s="237"/>
      <c r="U47" s="237"/>
      <c r="V47" s="237"/>
      <c r="W47" s="237"/>
      <c r="Z47" s="241"/>
      <c r="AA47" s="241"/>
      <c r="AB47" s="241"/>
    </row>
    <row r="48" spans="2:28" ht="18.75" customHeight="1">
      <c r="B48" s="267" t="s">
        <v>19</v>
      </c>
      <c r="C48" s="307">
        <f>+S26</f>
        <v>9.33</v>
      </c>
      <c r="D48" s="293">
        <f>+T26</f>
        <v>15.709999999999994</v>
      </c>
      <c r="E48" s="293"/>
      <c r="F48" s="292"/>
      <c r="G48" s="313">
        <f>SUM(C48:F48)</f>
        <v>25.039999999999992</v>
      </c>
      <c r="H48" s="326"/>
      <c r="I48" s="327">
        <f>+X26</f>
        <v>1.8</v>
      </c>
      <c r="J48" s="320">
        <f>SUM(H48:I48)</f>
        <v>1.8</v>
      </c>
      <c r="K48" s="329">
        <f>+C48+H48</f>
        <v>9.33</v>
      </c>
      <c r="L48" s="330">
        <f>+D48+I48</f>
        <v>17.509999999999994</v>
      </c>
      <c r="M48" s="330"/>
      <c r="N48" s="331"/>
      <c r="O48" s="294">
        <f>SUM(K48:N48)</f>
        <v>26.839999999999996</v>
      </c>
      <c r="P48" s="262"/>
      <c r="R48" s="237"/>
      <c r="S48" s="237"/>
      <c r="T48" s="237"/>
      <c r="U48" s="237"/>
      <c r="V48" s="237"/>
      <c r="W48" s="237"/>
      <c r="Z48" s="241"/>
      <c r="AA48" s="241"/>
      <c r="AB48" s="241"/>
    </row>
    <row r="49" spans="2:28" ht="18.75" customHeight="1">
      <c r="B49" s="268"/>
      <c r="C49" s="308">
        <f>+C48/G48</f>
        <v>0.3726038338658148</v>
      </c>
      <c r="D49" s="298">
        <f>+D48/G48</f>
        <v>0.62739616613418525</v>
      </c>
      <c r="E49" s="298"/>
      <c r="F49" s="318"/>
      <c r="G49" s="314">
        <f>+G48/O48</f>
        <v>0.93293591654247376</v>
      </c>
      <c r="H49" s="297"/>
      <c r="I49" s="296">
        <f>+I48/J48</f>
        <v>1</v>
      </c>
      <c r="J49" s="321">
        <f>+J48/O48</f>
        <v>6.7064083457526097E-2</v>
      </c>
      <c r="K49" s="332">
        <f>+K48/O48</f>
        <v>0.34761549925484359</v>
      </c>
      <c r="L49" s="333">
        <f>+L48/O48</f>
        <v>0.65238450074515641</v>
      </c>
      <c r="M49" s="333"/>
      <c r="N49" s="335"/>
      <c r="O49" s="299">
        <f>+O48/O$56</f>
        <v>1.8597600794475091E-3</v>
      </c>
      <c r="P49" s="262"/>
      <c r="R49" s="237"/>
      <c r="S49" s="237"/>
      <c r="T49" s="237"/>
      <c r="U49" s="237"/>
      <c r="V49" s="237"/>
      <c r="W49" s="237"/>
      <c r="Z49" s="241"/>
      <c r="AA49" s="241"/>
      <c r="AB49" s="241"/>
    </row>
    <row r="50" spans="2:28" ht="18.75" customHeight="1">
      <c r="B50" s="267" t="s">
        <v>20</v>
      </c>
      <c r="C50" s="307">
        <f>+S27</f>
        <v>33.993000000000002</v>
      </c>
      <c r="D50" s="293"/>
      <c r="E50" s="293">
        <f>+U27</f>
        <v>20</v>
      </c>
      <c r="F50" s="292"/>
      <c r="G50" s="313">
        <f>SUM(C50:F50)</f>
        <v>53.993000000000002</v>
      </c>
      <c r="H50" s="326"/>
      <c r="I50" s="327">
        <f>+X27</f>
        <v>3.0549999999999997</v>
      </c>
      <c r="J50" s="320">
        <f>SUM(H50:I50)</f>
        <v>3.0549999999999997</v>
      </c>
      <c r="K50" s="329">
        <f>+C50+H50</f>
        <v>33.993000000000002</v>
      </c>
      <c r="L50" s="330">
        <f>+D50+I50</f>
        <v>3.0549999999999997</v>
      </c>
      <c r="M50" s="330">
        <f>E50</f>
        <v>20</v>
      </c>
      <c r="N50" s="331"/>
      <c r="O50" s="294">
        <f>SUM(K50:N50)</f>
        <v>57.048000000000002</v>
      </c>
      <c r="P50" s="262"/>
      <c r="R50" s="237"/>
      <c r="S50" s="237"/>
      <c r="T50" s="237"/>
      <c r="U50" s="237"/>
      <c r="V50" s="237"/>
      <c r="W50" s="237"/>
      <c r="Z50" s="241"/>
      <c r="AA50" s="241"/>
      <c r="AB50" s="241"/>
    </row>
    <row r="51" spans="2:28" ht="18.75" customHeight="1">
      <c r="B51" s="268"/>
      <c r="C51" s="308">
        <f>+C50/G50</f>
        <v>0.62958161243124111</v>
      </c>
      <c r="D51" s="298"/>
      <c r="E51" s="298">
        <f>+E50/G50</f>
        <v>0.37041838756875889</v>
      </c>
      <c r="F51" s="318"/>
      <c r="G51" s="314">
        <f>+G50/O50</f>
        <v>0.94644860468377512</v>
      </c>
      <c r="H51" s="297"/>
      <c r="I51" s="296">
        <f>+I50/J50</f>
        <v>1</v>
      </c>
      <c r="J51" s="321">
        <f>+J50/O50</f>
        <v>5.355139531622493E-2</v>
      </c>
      <c r="K51" s="332">
        <f>+K50/O50</f>
        <v>0.59586663862010936</v>
      </c>
      <c r="L51" s="333">
        <f>+L50/O50</f>
        <v>5.355139531622493E-2</v>
      </c>
      <c r="M51" s="333">
        <f>+M50/O50</f>
        <v>0.35058196606366565</v>
      </c>
      <c r="N51" s="335"/>
      <c r="O51" s="299">
        <f>+O50/O$56</f>
        <v>3.9528909468078063E-3</v>
      </c>
      <c r="P51" s="262"/>
      <c r="R51" s="237"/>
      <c r="S51" s="237"/>
      <c r="T51" s="237"/>
      <c r="U51" s="237"/>
      <c r="V51" s="237"/>
      <c r="W51" s="237"/>
      <c r="Z51" s="241"/>
      <c r="AA51" s="241"/>
      <c r="AB51" s="241"/>
    </row>
    <row r="52" spans="2:28" ht="18.75" customHeight="1">
      <c r="B52" s="267" t="s">
        <v>21</v>
      </c>
      <c r="C52" s="307"/>
      <c r="D52" s="293">
        <f>+T28</f>
        <v>17.753</v>
      </c>
      <c r="E52" s="293"/>
      <c r="F52" s="292"/>
      <c r="G52" s="313">
        <f>SUM(C52:F52)</f>
        <v>17.753</v>
      </c>
      <c r="H52" s="326"/>
      <c r="I52" s="327">
        <f>+X28</f>
        <v>7.3379999999999992</v>
      </c>
      <c r="J52" s="320">
        <f>SUM(H52:I52)</f>
        <v>7.3379999999999992</v>
      </c>
      <c r="K52" s="329"/>
      <c r="L52" s="330">
        <f>+D52+I52</f>
        <v>25.091000000000001</v>
      </c>
      <c r="M52" s="330"/>
      <c r="N52" s="331"/>
      <c r="O52" s="294">
        <f>SUM(K52:N52)</f>
        <v>25.091000000000001</v>
      </c>
      <c r="P52" s="262"/>
      <c r="R52" s="237"/>
      <c r="S52" s="237"/>
      <c r="T52" s="237"/>
      <c r="U52" s="237"/>
      <c r="V52" s="237"/>
      <c r="W52" s="237"/>
      <c r="Y52" s="402"/>
      <c r="Z52" s="241"/>
      <c r="AA52" s="241"/>
      <c r="AB52" s="241"/>
    </row>
    <row r="53" spans="2:28" ht="18.75" customHeight="1">
      <c r="B53" s="268"/>
      <c r="C53" s="308"/>
      <c r="D53" s="298">
        <f>+D52/G52</f>
        <v>1</v>
      </c>
      <c r="E53" s="298"/>
      <c r="F53" s="318"/>
      <c r="G53" s="314">
        <f>+G52/O52</f>
        <v>0.70754453788210914</v>
      </c>
      <c r="H53" s="297"/>
      <c r="I53" s="296">
        <f>+I52/J52</f>
        <v>1</v>
      </c>
      <c r="J53" s="321">
        <f>+J52/O52</f>
        <v>0.29245546211789081</v>
      </c>
      <c r="K53" s="332"/>
      <c r="L53" s="333">
        <f>+L52/O52</f>
        <v>1</v>
      </c>
      <c r="M53" s="333"/>
      <c r="N53" s="335"/>
      <c r="O53" s="299">
        <f>+O52/O$56</f>
        <v>1.7385707955818726E-3</v>
      </c>
      <c r="P53" s="262"/>
      <c r="R53" s="237"/>
      <c r="S53" s="237"/>
      <c r="T53" s="237"/>
      <c r="U53" s="237"/>
      <c r="V53" s="237"/>
      <c r="W53" s="237"/>
      <c r="Y53" s="402"/>
      <c r="Z53" s="241"/>
      <c r="AA53" s="241"/>
      <c r="AB53" s="241"/>
    </row>
    <row r="54" spans="2:28" ht="18.75" customHeight="1">
      <c r="B54" s="305" t="s">
        <v>22</v>
      </c>
      <c r="C54" s="307">
        <f>+S29</f>
        <v>0.83</v>
      </c>
      <c r="D54" s="293">
        <f>+T29</f>
        <v>223.911</v>
      </c>
      <c r="E54" s="293">
        <f>+U29</f>
        <v>8.9999999999999993E-3</v>
      </c>
      <c r="F54" s="292"/>
      <c r="G54" s="313">
        <f>SUM(C54:F54)</f>
        <v>224.75</v>
      </c>
      <c r="H54" s="328"/>
      <c r="I54" s="292">
        <f>+X29</f>
        <v>6.9790000000000001</v>
      </c>
      <c r="J54" s="320">
        <f>SUM(H54:I54)</f>
        <v>6.9790000000000001</v>
      </c>
      <c r="K54" s="329">
        <f>+C54+H54</f>
        <v>0.83</v>
      </c>
      <c r="L54" s="330">
        <f>+D54+I54</f>
        <v>230.89000000000001</v>
      </c>
      <c r="M54" s="330">
        <f>+E54</f>
        <v>8.9999999999999993E-3</v>
      </c>
      <c r="N54" s="331"/>
      <c r="O54" s="294">
        <f>SUM(K54:N54)</f>
        <v>231.72900000000001</v>
      </c>
      <c r="P54" s="262"/>
      <c r="R54" s="237"/>
      <c r="S54" s="237"/>
      <c r="T54" s="237"/>
      <c r="U54" s="237"/>
      <c r="V54" s="237"/>
      <c r="W54" s="237"/>
      <c r="Y54" s="402"/>
      <c r="Z54" s="241"/>
      <c r="AA54" s="241"/>
      <c r="AB54" s="241"/>
    </row>
    <row r="55" spans="2:28" ht="18.75" customHeight="1" thickBot="1">
      <c r="B55" s="300"/>
      <c r="C55" s="309">
        <f>+C54/G54</f>
        <v>3.6929922135706338E-3</v>
      </c>
      <c r="D55" s="301">
        <f>+D54/G54</f>
        <v>0.99626696329254727</v>
      </c>
      <c r="E55" s="298">
        <f>+E54/G54</f>
        <v>4.0044493882091207E-5</v>
      </c>
      <c r="F55" s="319"/>
      <c r="G55" s="315">
        <f>+G54/O54</f>
        <v>0.96988292358746631</v>
      </c>
      <c r="H55" s="303"/>
      <c r="I55" s="302">
        <f>+I54/J54</f>
        <v>1</v>
      </c>
      <c r="J55" s="322">
        <f>+J54/O54</f>
        <v>3.0117076412533604E-2</v>
      </c>
      <c r="K55" s="336">
        <f>+K54/O54</f>
        <v>3.5817700848836355E-3</v>
      </c>
      <c r="L55" s="337">
        <f>+L54/O54</f>
        <v>0.99637939144431642</v>
      </c>
      <c r="M55" s="333">
        <f>+M54/O54</f>
        <v>3.8838470799943034E-5</v>
      </c>
      <c r="N55" s="338"/>
      <c r="O55" s="304">
        <f>+O54/O$56</f>
        <v>1.6056644688908044E-2</v>
      </c>
      <c r="R55" s="237"/>
      <c r="S55" s="237"/>
      <c r="T55" s="237"/>
      <c r="U55" s="237"/>
      <c r="V55" s="237"/>
      <c r="W55" s="237"/>
      <c r="Y55" s="402"/>
      <c r="Z55" s="241"/>
      <c r="AA55" s="241"/>
      <c r="AB55" s="241"/>
    </row>
    <row r="56" spans="2:28" s="240" customFormat="1" ht="18.75" thickTop="1">
      <c r="B56" s="270" t="s">
        <v>23</v>
      </c>
      <c r="C56" s="310">
        <f t="shared" ref="C56:M56" si="0">SUM(C6,C8,C10,C12,C14,C16,C18,C20,C22,C24,C26,C28,C30,C32,C34,C36,C38,C40,C42,C44,C46,C48,C50,C52,C54)</f>
        <v>5252.3690000000006</v>
      </c>
      <c r="D56" s="259">
        <f t="shared" si="0"/>
        <v>7263.5109999999995</v>
      </c>
      <c r="E56" s="259">
        <f t="shared" si="0"/>
        <v>285.03399999999999</v>
      </c>
      <c r="F56" s="260">
        <f t="shared" si="0"/>
        <v>408.99</v>
      </c>
      <c r="G56" s="316">
        <f t="shared" si="0"/>
        <v>13209.904</v>
      </c>
      <c r="H56" s="258">
        <f t="shared" si="0"/>
        <v>118.358</v>
      </c>
      <c r="I56" s="260">
        <f t="shared" si="0"/>
        <v>1103.7071000000003</v>
      </c>
      <c r="J56" s="323">
        <f t="shared" si="0"/>
        <v>1222.0651000000003</v>
      </c>
      <c r="K56" s="339">
        <f t="shared" si="0"/>
        <v>5370.7270000000008</v>
      </c>
      <c r="L56" s="340">
        <f t="shared" si="0"/>
        <v>8367.2181</v>
      </c>
      <c r="M56" s="340">
        <f t="shared" si="0"/>
        <v>285.03399999999999</v>
      </c>
      <c r="N56" s="341">
        <f>SUM(N6,N8,N10,N12,N14,N16,N20,N22,N24,N26,N28,N30,N32,N34,N36,N38,N40,N42,N44,N46,N48,N50,N52,N54)</f>
        <v>408.99</v>
      </c>
      <c r="O56" s="261">
        <f>SUM(K56:N56)</f>
        <v>14431.9691</v>
      </c>
      <c r="P56" s="242"/>
      <c r="X56" s="403"/>
      <c r="Y56" s="406"/>
      <c r="Z56" s="407"/>
      <c r="AA56" s="407"/>
      <c r="AB56" s="407"/>
    </row>
    <row r="57" spans="2:28">
      <c r="B57" s="269"/>
      <c r="C57" s="311">
        <f>C56/G56</f>
        <v>0.39760841562512494</v>
      </c>
      <c r="D57" s="245">
        <f>D56/G56</f>
        <v>0.54985342815511751</v>
      </c>
      <c r="E57" s="245">
        <f>E56/G56</f>
        <v>2.1577295338406698E-2</v>
      </c>
      <c r="F57" s="246">
        <f>+F56/G56</f>
        <v>3.0960860881350839E-2</v>
      </c>
      <c r="G57" s="317">
        <f>G56/O56</f>
        <v>0.91532235888725677</v>
      </c>
      <c r="H57" s="244">
        <f>H56/J56</f>
        <v>9.6850814248766279E-2</v>
      </c>
      <c r="I57" s="246">
        <f>I56/J56</f>
        <v>0.90314918575123382</v>
      </c>
      <c r="J57" s="324">
        <f>J56/O56</f>
        <v>8.4677641112743257E-2</v>
      </c>
      <c r="K57" s="342">
        <f>K56/O56</f>
        <v>0.37214097139384816</v>
      </c>
      <c r="L57" s="343">
        <f>L56/O56</f>
        <v>0.57976967952349623</v>
      </c>
      <c r="M57" s="343">
        <f>M56/O56</f>
        <v>1.9750180867557428E-2</v>
      </c>
      <c r="N57" s="344">
        <f>+N56/O56</f>
        <v>2.8339168215098243E-2</v>
      </c>
      <c r="O57" s="247"/>
      <c r="R57" s="237"/>
      <c r="S57" s="237"/>
      <c r="T57" s="237"/>
      <c r="U57" s="237"/>
      <c r="V57" s="237"/>
      <c r="W57" s="237"/>
    </row>
    <row r="58" spans="2:28" ht="13.5" thickBot="1">
      <c r="B58" s="271"/>
      <c r="C58" s="312"/>
      <c r="D58" s="250"/>
      <c r="E58" s="250"/>
      <c r="F58" s="250"/>
      <c r="G58" s="251"/>
      <c r="H58" s="249"/>
      <c r="I58" s="250"/>
      <c r="J58" s="279"/>
      <c r="K58" s="266"/>
      <c r="L58" s="250"/>
      <c r="M58" s="250"/>
      <c r="N58" s="253"/>
      <c r="O58" s="254"/>
      <c r="R58" s="237"/>
      <c r="S58" s="237"/>
      <c r="T58" s="237"/>
      <c r="U58" s="237"/>
      <c r="V58" s="237"/>
      <c r="W58" s="237"/>
    </row>
    <row r="59" spans="2:28">
      <c r="C59" s="264"/>
      <c r="D59" s="264"/>
      <c r="E59" s="264"/>
      <c r="H59" s="264"/>
      <c r="L59" s="264"/>
      <c r="M59" s="264"/>
      <c r="Q59" s="278"/>
      <c r="R59" s="237"/>
      <c r="S59" s="237"/>
      <c r="T59" s="237"/>
      <c r="U59" s="237"/>
      <c r="V59" s="237"/>
      <c r="W59" s="237"/>
    </row>
    <row r="60" spans="2:28">
      <c r="B60" s="237" t="s">
        <v>55</v>
      </c>
      <c r="H60" s="264"/>
      <c r="J60" s="264"/>
      <c r="O60" s="265"/>
      <c r="Q60" s="278"/>
      <c r="R60" s="237"/>
      <c r="S60" s="237"/>
      <c r="T60" s="237"/>
      <c r="U60" s="237"/>
      <c r="V60" s="237"/>
      <c r="W60" s="237"/>
    </row>
    <row r="61" spans="2:28">
      <c r="H61" s="264"/>
      <c r="I61" s="264"/>
      <c r="J61" s="264"/>
      <c r="O61" s="264"/>
      <c r="Q61" s="408"/>
      <c r="R61" s="237"/>
      <c r="S61" s="237"/>
      <c r="T61" s="237"/>
      <c r="U61" s="237"/>
      <c r="V61" s="237"/>
      <c r="W61" s="237"/>
    </row>
    <row r="62" spans="2:28" ht="14.25">
      <c r="B62" s="255" t="s">
        <v>56</v>
      </c>
      <c r="O62" s="264"/>
      <c r="Q62" s="278"/>
      <c r="R62" s="237"/>
      <c r="S62" s="237"/>
      <c r="T62" s="237"/>
      <c r="U62" s="237"/>
      <c r="V62" s="237"/>
      <c r="W62" s="237"/>
    </row>
    <row r="63" spans="2:28" ht="14.25">
      <c r="B63" s="257" t="s">
        <v>57</v>
      </c>
      <c r="Q63" s="278"/>
      <c r="R63" s="237"/>
      <c r="S63" s="237"/>
      <c r="T63" s="237"/>
      <c r="U63" s="237"/>
      <c r="V63" s="237"/>
      <c r="W63" s="237"/>
    </row>
    <row r="64" spans="2:28" ht="14.25">
      <c r="B64" s="257" t="s">
        <v>58</v>
      </c>
      <c r="Q64" s="278"/>
      <c r="R64" s="237"/>
      <c r="S64" s="237"/>
      <c r="T64" s="237"/>
      <c r="U64" s="237"/>
      <c r="V64" s="237"/>
      <c r="W64" s="237"/>
    </row>
    <row r="65" spans="2:23" ht="14.25">
      <c r="B65" s="257" t="s">
        <v>59</v>
      </c>
      <c r="Q65" s="278"/>
      <c r="R65" s="237"/>
      <c r="S65" s="237"/>
      <c r="T65" s="237"/>
      <c r="U65" s="237"/>
      <c r="V65" s="237"/>
      <c r="W65" s="237"/>
    </row>
    <row r="66" spans="2:23">
      <c r="Q66" s="278"/>
      <c r="R66" s="237"/>
      <c r="S66" s="237"/>
      <c r="T66" s="237"/>
      <c r="U66" s="237"/>
      <c r="V66" s="237"/>
      <c r="W66" s="237"/>
    </row>
    <row r="67" spans="2:23">
      <c r="Q67" s="278"/>
    </row>
    <row r="68" spans="2:23">
      <c r="Q68" s="278"/>
    </row>
    <row r="69" spans="2:23">
      <c r="Q69" s="278"/>
    </row>
    <row r="70" spans="2:23">
      <c r="C70" s="264"/>
      <c r="D70" s="264"/>
      <c r="E70" s="264"/>
      <c r="Q70" s="278"/>
    </row>
    <row r="71" spans="2:23">
      <c r="Q71" s="278"/>
    </row>
    <row r="104" spans="16:16">
      <c r="P104" s="241"/>
    </row>
  </sheetData>
  <mergeCells count="17">
    <mergeCell ref="K3:N3"/>
    <mergeCell ref="B3:B5"/>
    <mergeCell ref="O3:O5"/>
    <mergeCell ref="C4:C5"/>
    <mergeCell ref="D4:D5"/>
    <mergeCell ref="E4:E5"/>
    <mergeCell ref="F4:F5"/>
    <mergeCell ref="M4:M5"/>
    <mergeCell ref="N4:N5"/>
    <mergeCell ref="G4:G5"/>
    <mergeCell ref="H4:H5"/>
    <mergeCell ref="I4:I5"/>
    <mergeCell ref="J4:J5"/>
    <mergeCell ref="K4:K5"/>
    <mergeCell ref="L4:L5"/>
    <mergeCell ref="C3:G3"/>
    <mergeCell ref="H3:J3"/>
  </mergeCells>
  <pageMargins left="0.78740157480314965" right="0.78740157480314965" top="0.78740157480314965" bottom="0.59055118110236227" header="0.35433070866141736" footer="0.31496062992125984"/>
  <pageSetup paperSize="9" scale="48" orientation="portrait" r:id="rId1"/>
  <headerFooter alignWithMargins="0"/>
  <ignoredErrors>
    <ignoredError sqref="D8 C8:C16 G7:G16 J7:O15 I8:I54 C22:H25 G17:G21 D14:D18 C27:H56 C26:E26 G26:H26 J18:O56 J16:M16 O16 J17:M17 O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M1:Y70"/>
  <sheetViews>
    <sheetView view="pageBreakPreview" zoomScale="90" zoomScaleNormal="75" zoomScaleSheetLayoutView="90" workbookViewId="0">
      <selection activeCell="M2" sqref="M2"/>
    </sheetView>
  </sheetViews>
  <sheetFormatPr baseColWidth="10" defaultColWidth="11.42578125" defaultRowHeight="12.75"/>
  <cols>
    <col min="1" max="1" width="3" style="237" customWidth="1"/>
    <col min="2" max="4" width="11.42578125" style="237"/>
    <col min="5" max="5" width="18.5703125" style="237" customWidth="1"/>
    <col min="6" max="6" width="14.85546875" style="237" customWidth="1"/>
    <col min="7" max="11" width="11.42578125" style="237"/>
    <col min="12" max="12" width="4.28515625" style="237" customWidth="1"/>
    <col min="13" max="13" width="11.42578125" style="550"/>
    <col min="14" max="14" width="20.85546875" style="550" bestFit="1" customWidth="1"/>
    <col min="15" max="15" width="17.5703125" style="550" bestFit="1" customWidth="1"/>
    <col min="16" max="16" width="17.7109375" style="550" bestFit="1" customWidth="1"/>
    <col min="17" max="17" width="10.5703125" style="550" bestFit="1" customWidth="1"/>
    <col min="18" max="18" width="11.7109375" style="550" bestFit="1" customWidth="1"/>
    <col min="19" max="19" width="13.7109375" style="550" bestFit="1" customWidth="1"/>
    <col min="20" max="21" width="11.42578125" style="550"/>
    <col min="22" max="16384" width="11.42578125" style="237"/>
  </cols>
  <sheetData>
    <row r="1" spans="14:17" ht="15" customHeight="1"/>
    <row r="2" spans="14:17">
      <c r="N2" s="549" t="s">
        <v>1698</v>
      </c>
    </row>
    <row r="3" spans="14:17">
      <c r="N3" s="551"/>
      <c r="O3" s="551"/>
      <c r="P3" s="551"/>
    </row>
    <row r="4" spans="14:17">
      <c r="N4" s="552" t="s">
        <v>45</v>
      </c>
      <c r="O4" s="552" t="s">
        <v>46</v>
      </c>
    </row>
    <row r="5" spans="14:17" ht="15">
      <c r="N5" s="550" t="s">
        <v>12</v>
      </c>
      <c r="O5" s="553">
        <f>+'2.3'!G34</f>
        <v>4526.9399999999996</v>
      </c>
      <c r="P5" s="701"/>
      <c r="Q5" s="681"/>
    </row>
    <row r="6" spans="14:17" ht="15">
      <c r="N6" s="550" t="s">
        <v>15</v>
      </c>
      <c r="O6" s="553">
        <f>+'2.3'!G40</f>
        <v>1486.155</v>
      </c>
      <c r="P6" s="701"/>
      <c r="Q6" s="681"/>
    </row>
    <row r="7" spans="14:17" ht="15">
      <c r="N7" s="550" t="s">
        <v>6</v>
      </c>
      <c r="O7" s="553">
        <f>+'2.3'!G22</f>
        <v>1453.9869999999999</v>
      </c>
      <c r="P7" s="701"/>
      <c r="Q7" s="681"/>
    </row>
    <row r="8" spans="14:17" ht="15">
      <c r="N8" s="550" t="s">
        <v>2</v>
      </c>
      <c r="O8" s="553">
        <f>+'2.3'!G12</f>
        <v>1017.1150000000002</v>
      </c>
      <c r="P8" s="701"/>
      <c r="Q8" s="681"/>
    </row>
    <row r="9" spans="14:17" ht="15">
      <c r="N9" s="550" t="s">
        <v>61</v>
      </c>
      <c r="O9" s="553">
        <f>+'2.3'!G24</f>
        <v>523.971</v>
      </c>
      <c r="P9" s="701"/>
      <c r="Q9" s="681"/>
    </row>
    <row r="10" spans="14:17" ht="15">
      <c r="N10" s="550" t="s">
        <v>39</v>
      </c>
      <c r="O10" s="553">
        <f>+'2.3'!G18</f>
        <v>507.31800000000004</v>
      </c>
      <c r="P10" s="701"/>
      <c r="Q10" s="681"/>
    </row>
    <row r="11" spans="14:17" ht="15">
      <c r="N11" s="550" t="s">
        <v>60</v>
      </c>
      <c r="O11" s="554">
        <f>+O12-SUM(O5:O10)</f>
        <v>3694.4180000000015</v>
      </c>
      <c r="P11" s="701"/>
      <c r="Q11" s="681"/>
    </row>
    <row r="12" spans="14:17">
      <c r="N12" s="555"/>
      <c r="O12" s="554">
        <f>+'2.3'!G56</f>
        <v>13209.904</v>
      </c>
      <c r="Q12" s="681"/>
    </row>
    <row r="13" spans="14:17">
      <c r="Q13" s="681"/>
    </row>
    <row r="29" spans="14:15">
      <c r="N29" s="549" t="s">
        <v>1698</v>
      </c>
    </row>
    <row r="30" spans="14:15">
      <c r="N30" s="551"/>
      <c r="O30" s="551"/>
    </row>
    <row r="31" spans="14:15">
      <c r="N31" s="552" t="s">
        <v>45</v>
      </c>
      <c r="O31" s="552" t="s">
        <v>49</v>
      </c>
    </row>
    <row r="32" spans="14:15">
      <c r="N32" s="550" t="s">
        <v>12</v>
      </c>
      <c r="O32" s="553">
        <f>+'2.3'!J34</f>
        <v>292.4153</v>
      </c>
    </row>
    <row r="33" spans="14:15">
      <c r="N33" s="550" t="s">
        <v>13</v>
      </c>
      <c r="O33" s="553">
        <f>+'2.3'!J36</f>
        <v>176.18500000000003</v>
      </c>
    </row>
    <row r="34" spans="14:15">
      <c r="N34" s="550" t="s">
        <v>10</v>
      </c>
      <c r="O34" s="553">
        <f>+'2.3'!J30</f>
        <v>149.90300000000005</v>
      </c>
    </row>
    <row r="35" spans="14:15">
      <c r="N35" s="550" t="s">
        <v>1</v>
      </c>
      <c r="O35" s="553">
        <f>+'2.3'!J8</f>
        <v>76.930000000000021</v>
      </c>
    </row>
    <row r="36" spans="14:15">
      <c r="N36" s="550" t="s">
        <v>17</v>
      </c>
      <c r="O36" s="553">
        <f>+'2.3'!J44</f>
        <v>69.65600000000002</v>
      </c>
    </row>
    <row r="37" spans="14:15">
      <c r="N37" s="550" t="s">
        <v>8</v>
      </c>
      <c r="O37" s="553">
        <f>+'2.3'!J26</f>
        <v>64.470999999999989</v>
      </c>
    </row>
    <row r="38" spans="14:15">
      <c r="N38" s="550" t="s">
        <v>60</v>
      </c>
      <c r="O38" s="554">
        <f>+O39-SUM(O32:O37)</f>
        <v>392.50480000000005</v>
      </c>
    </row>
    <row r="39" spans="14:15">
      <c r="N39" s="555"/>
      <c r="O39" s="554">
        <f>+'2.3'!J56</f>
        <v>1222.0651000000003</v>
      </c>
    </row>
    <row r="58" spans="14:25">
      <c r="N58" s="549" t="s">
        <v>1698</v>
      </c>
    </row>
    <row r="59" spans="14:25">
      <c r="N59" s="549"/>
    </row>
    <row r="60" spans="14:25">
      <c r="N60" s="552" t="s">
        <v>45</v>
      </c>
      <c r="O60" s="552" t="s">
        <v>50</v>
      </c>
      <c r="P60" s="552" t="s">
        <v>51</v>
      </c>
      <c r="Q60" s="552" t="s">
        <v>52</v>
      </c>
      <c r="R60" s="552" t="s">
        <v>62</v>
      </c>
      <c r="S60" s="556" t="s">
        <v>23</v>
      </c>
    </row>
    <row r="61" spans="14:25">
      <c r="N61" s="550" t="s">
        <v>12</v>
      </c>
      <c r="O61" s="553">
        <f>+'2.3'!K34</f>
        <v>1267.7090000000003</v>
      </c>
      <c r="P61" s="554">
        <f>+'2.3'!L34</f>
        <v>3551.6462999999994</v>
      </c>
      <c r="Q61" s="554"/>
      <c r="R61" s="554"/>
      <c r="S61" s="557">
        <f>SUM(O61:R61)</f>
        <v>4819.3552999999993</v>
      </c>
      <c r="U61" s="681"/>
      <c r="V61" s="865"/>
      <c r="W61" s="865"/>
      <c r="X61" s="865"/>
      <c r="Y61" s="865"/>
    </row>
    <row r="62" spans="14:25">
      <c r="N62" s="550" t="s">
        <v>15</v>
      </c>
      <c r="O62" s="553">
        <f>+'2.3'!K40</f>
        <v>6.9739999999999993</v>
      </c>
      <c r="P62" s="554">
        <f>+'2.3'!L40</f>
        <v>1285.2989999999998</v>
      </c>
      <c r="Q62" s="554">
        <f>+'2.3'!M40</f>
        <v>225.02500000000001</v>
      </c>
      <c r="R62" s="554"/>
      <c r="S62" s="557">
        <f t="shared" ref="S62:S68" si="0">SUM(O62:R62)</f>
        <v>1517.2979999999998</v>
      </c>
      <c r="U62" s="681"/>
      <c r="V62" s="865"/>
      <c r="W62" s="865"/>
      <c r="X62" s="865"/>
      <c r="Y62" s="865"/>
    </row>
    <row r="63" spans="14:25">
      <c r="N63" s="550" t="s">
        <v>6</v>
      </c>
      <c r="O63" s="553">
        <f>+'2.3'!K22</f>
        <v>1459.1469999999999</v>
      </c>
      <c r="P63" s="554">
        <f>+'2.3'!L22</f>
        <v>1.57</v>
      </c>
      <c r="Q63" s="554"/>
      <c r="R63" s="554"/>
      <c r="S63" s="557">
        <f t="shared" si="0"/>
        <v>1460.7169999999999</v>
      </c>
      <c r="U63" s="681"/>
      <c r="V63" s="865"/>
      <c r="W63" s="865"/>
      <c r="X63" s="865"/>
      <c r="Y63" s="865"/>
    </row>
    <row r="64" spans="14:25">
      <c r="N64" s="550" t="s">
        <v>2</v>
      </c>
      <c r="O64" s="553">
        <f>+'2.3'!K12</f>
        <v>193.35500000000002</v>
      </c>
      <c r="P64" s="554">
        <f>+'2.3'!L12</f>
        <v>840.39200000000028</v>
      </c>
      <c r="Q64" s="554">
        <f>+'2.3'!M12</f>
        <v>40</v>
      </c>
      <c r="R64" s="554"/>
      <c r="S64" s="557">
        <f t="shared" si="0"/>
        <v>1073.7470000000003</v>
      </c>
      <c r="U64" s="681"/>
      <c r="V64" s="865"/>
      <c r="W64" s="865"/>
      <c r="X64" s="865"/>
      <c r="Y64" s="865"/>
    </row>
    <row r="65" spans="14:25">
      <c r="N65" s="550" t="s">
        <v>17</v>
      </c>
      <c r="O65" s="553">
        <f>+'2.3'!K44</f>
        <v>40.450000000000003</v>
      </c>
      <c r="P65" s="554">
        <f>+'2.3'!L44</f>
        <v>483.38100000000003</v>
      </c>
      <c r="Q65" s="554"/>
      <c r="R65" s="554">
        <f>+'2.3'!N44</f>
        <v>30</v>
      </c>
      <c r="S65" s="557">
        <f t="shared" si="0"/>
        <v>553.83100000000002</v>
      </c>
      <c r="U65" s="681"/>
      <c r="V65" s="865"/>
      <c r="W65" s="865"/>
      <c r="X65" s="865"/>
      <c r="Y65" s="865"/>
    </row>
    <row r="66" spans="14:25">
      <c r="N66" s="550" t="s">
        <v>39</v>
      </c>
      <c r="O66" s="553"/>
      <c r="P66" s="554">
        <f>+'2.3'!L18</f>
        <v>552.9978000000001</v>
      </c>
      <c r="Q66" s="554"/>
      <c r="R66" s="554"/>
      <c r="S66" s="557">
        <f t="shared" si="0"/>
        <v>552.9978000000001</v>
      </c>
      <c r="U66" s="681"/>
      <c r="V66" s="865"/>
      <c r="W66" s="865"/>
      <c r="X66" s="865"/>
      <c r="Y66" s="865"/>
    </row>
    <row r="67" spans="14:25">
      <c r="N67" s="550" t="s">
        <v>60</v>
      </c>
      <c r="O67" s="553">
        <f>+O68-SUM(O61:O66)</f>
        <v>2403.092000000001</v>
      </c>
      <c r="P67" s="553">
        <f>+P68-SUM(P61:P66)</f>
        <v>1651.9320000000007</v>
      </c>
      <c r="Q67" s="553">
        <f>+Q68-SUM(Q61:Q66)</f>
        <v>20.009000000000015</v>
      </c>
      <c r="R67" s="553">
        <f>+R68-SUM(R61:R66)</f>
        <v>378.99</v>
      </c>
      <c r="S67" s="557">
        <f t="shared" si="0"/>
        <v>4454.023000000002</v>
      </c>
      <c r="U67" s="681"/>
      <c r="V67" s="865"/>
      <c r="W67" s="865"/>
      <c r="X67" s="865"/>
      <c r="Y67" s="865"/>
    </row>
    <row r="68" spans="14:25">
      <c r="N68" s="550" t="s">
        <v>54</v>
      </c>
      <c r="O68" s="553">
        <f>+'2.3'!K56</f>
        <v>5370.7270000000008</v>
      </c>
      <c r="P68" s="554">
        <f>+'2.3'!L56</f>
        <v>8367.2181</v>
      </c>
      <c r="Q68" s="554">
        <f>+'2.3'!M56</f>
        <v>285.03399999999999</v>
      </c>
      <c r="R68" s="554">
        <f>+'2.3'!N56</f>
        <v>408.99</v>
      </c>
      <c r="S68" s="557">
        <f t="shared" si="0"/>
        <v>14431.9691</v>
      </c>
      <c r="U68" s="681"/>
      <c r="V68" s="865"/>
      <c r="W68" s="865"/>
      <c r="X68" s="865"/>
      <c r="Y68" s="865"/>
    </row>
    <row r="69" spans="14:25">
      <c r="O69" s="558"/>
      <c r="P69" s="558"/>
      <c r="Q69" s="558"/>
      <c r="R69" s="558"/>
      <c r="S69" s="558"/>
      <c r="U69" s="681"/>
      <c r="V69" s="865"/>
      <c r="W69" s="865"/>
      <c r="X69" s="865"/>
      <c r="Y69" s="865"/>
    </row>
    <row r="70" spans="14:25">
      <c r="U70" s="681"/>
      <c r="V70" s="865"/>
      <c r="W70" s="865"/>
      <c r="X70" s="865"/>
      <c r="Y70" s="865"/>
    </row>
  </sheetData>
  <printOptions horizontalCentered="1"/>
  <pageMargins left="0.78740157480314965" right="0.78740157480314965" top="0.78740157480314965" bottom="0.59055118110236227" header="0.35433070866141736" footer="0.31496062992125984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A67"/>
  <sheetViews>
    <sheetView view="pageBreakPreview" topLeftCell="A39" zoomScale="90" zoomScaleNormal="60" zoomScaleSheetLayoutView="90" workbookViewId="0">
      <selection activeCell="J6" activeCellId="1" sqref="B6:B54 J6:J54"/>
    </sheetView>
  </sheetViews>
  <sheetFormatPr baseColWidth="10" defaultColWidth="11.42578125" defaultRowHeight="12.75"/>
  <cols>
    <col min="1" max="1" width="1.7109375" style="237" customWidth="1"/>
    <col min="2" max="2" width="17.5703125" style="237" customWidth="1"/>
    <col min="3" max="15" width="13.7109375" style="237" customWidth="1"/>
    <col min="16" max="16" width="5.28515625" style="237" customWidth="1"/>
    <col min="17" max="17" width="11.42578125" style="237"/>
    <col min="18" max="18" width="15.85546875" style="280" bestFit="1" customWidth="1"/>
    <col min="19" max="19" width="21.5703125" style="280" bestFit="1" customWidth="1"/>
    <col min="20" max="20" width="13.85546875" style="237" bestFit="1" customWidth="1"/>
    <col min="21" max="21" width="11.28515625" style="237" bestFit="1" customWidth="1"/>
    <col min="22" max="24" width="12.85546875" style="237" bestFit="1" customWidth="1"/>
    <col min="25" max="25" width="13.85546875" style="237" bestFit="1" customWidth="1"/>
    <col min="26" max="16384" width="11.42578125" style="237"/>
  </cols>
  <sheetData>
    <row r="1" spans="1:27" ht="20.25">
      <c r="A1" s="306" t="s">
        <v>1895</v>
      </c>
      <c r="C1" s="238"/>
      <c r="D1" s="238"/>
      <c r="E1" s="238"/>
      <c r="F1" s="238"/>
      <c r="G1" s="238"/>
      <c r="H1" s="23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</row>
    <row r="2" spans="1:27" ht="13.5" thickBot="1">
      <c r="Q2" s="548"/>
      <c r="R2" s="681"/>
      <c r="S2" s="550"/>
      <c r="T2" s="550"/>
      <c r="U2" s="550"/>
      <c r="V2" s="550"/>
      <c r="W2" s="550"/>
      <c r="X2" s="550"/>
      <c r="Y2" s="550"/>
      <c r="Z2" s="550"/>
      <c r="AA2" s="548"/>
    </row>
    <row r="3" spans="1:27" ht="19.5" customHeight="1">
      <c r="B3" s="953" t="s">
        <v>37</v>
      </c>
      <c r="C3" s="962" t="s">
        <v>40</v>
      </c>
      <c r="D3" s="963"/>
      <c r="E3" s="963"/>
      <c r="F3" s="963"/>
      <c r="G3" s="964"/>
      <c r="H3" s="965" t="s">
        <v>41</v>
      </c>
      <c r="I3" s="966"/>
      <c r="J3" s="967"/>
      <c r="K3" s="966" t="s">
        <v>42</v>
      </c>
      <c r="L3" s="966"/>
      <c r="M3" s="966"/>
      <c r="N3" s="968"/>
      <c r="O3" s="950" t="s">
        <v>43</v>
      </c>
      <c r="P3" s="272"/>
      <c r="Q3" s="548"/>
      <c r="R3" s="549"/>
      <c r="S3" s="549" t="s">
        <v>1840</v>
      </c>
      <c r="T3" s="549"/>
      <c r="U3" s="549"/>
      <c r="V3" s="549"/>
      <c r="W3" s="549" t="s">
        <v>65</v>
      </c>
      <c r="X3" s="549"/>
      <c r="Y3" s="549" t="s">
        <v>95</v>
      </c>
      <c r="Z3" s="550"/>
      <c r="AA3" s="548"/>
    </row>
    <row r="4" spans="1:27" ht="19.5" customHeight="1">
      <c r="B4" s="954"/>
      <c r="C4" s="975" t="s">
        <v>2267</v>
      </c>
      <c r="D4" s="977" t="s">
        <v>2268</v>
      </c>
      <c r="E4" s="977" t="s">
        <v>2269</v>
      </c>
      <c r="F4" s="958" t="s">
        <v>2270</v>
      </c>
      <c r="G4" s="960" t="s">
        <v>2271</v>
      </c>
      <c r="H4" s="956" t="s">
        <v>2267</v>
      </c>
      <c r="I4" s="956" t="s">
        <v>2268</v>
      </c>
      <c r="J4" s="971" t="s">
        <v>2271</v>
      </c>
      <c r="K4" s="973" t="s">
        <v>2272</v>
      </c>
      <c r="L4" s="956" t="s">
        <v>2273</v>
      </c>
      <c r="M4" s="956" t="s">
        <v>2274</v>
      </c>
      <c r="N4" s="969" t="s">
        <v>2275</v>
      </c>
      <c r="O4" s="951" t="s">
        <v>2276</v>
      </c>
      <c r="P4" s="272"/>
      <c r="Q4" s="548"/>
      <c r="R4" s="549" t="s">
        <v>1695</v>
      </c>
      <c r="S4" s="549" t="s">
        <v>177</v>
      </c>
      <c r="T4" s="549" t="s">
        <v>150</v>
      </c>
      <c r="U4" s="549" t="s">
        <v>368</v>
      </c>
      <c r="V4" s="549" t="s">
        <v>719</v>
      </c>
      <c r="W4" s="549" t="s">
        <v>177</v>
      </c>
      <c r="X4" s="549" t="s">
        <v>150</v>
      </c>
      <c r="Y4" s="549"/>
      <c r="Z4" s="550"/>
      <c r="AA4" s="548"/>
    </row>
    <row r="5" spans="1:27" ht="19.5" customHeight="1" thickBot="1">
      <c r="B5" s="955"/>
      <c r="C5" s="976"/>
      <c r="D5" s="978"/>
      <c r="E5" s="978"/>
      <c r="F5" s="959"/>
      <c r="G5" s="961"/>
      <c r="H5" s="957"/>
      <c r="I5" s="957"/>
      <c r="J5" s="972"/>
      <c r="K5" s="974"/>
      <c r="L5" s="957"/>
      <c r="M5" s="957"/>
      <c r="N5" s="970"/>
      <c r="O5" s="952"/>
      <c r="P5" s="273"/>
      <c r="Q5" s="548"/>
      <c r="R5" s="672" t="s">
        <v>0</v>
      </c>
      <c r="S5" s="673">
        <v>36.000056000000001</v>
      </c>
      <c r="T5" s="673">
        <v>0.946774</v>
      </c>
      <c r="U5" s="673"/>
      <c r="V5" s="673"/>
      <c r="W5" s="673"/>
      <c r="X5" s="673">
        <v>0.11346599999999998</v>
      </c>
      <c r="Y5" s="673">
        <v>37.060296000000001</v>
      </c>
      <c r="Z5" s="862">
        <f>+W5+X5</f>
        <v>0.11346599999999998</v>
      </c>
      <c r="AA5" s="548"/>
    </row>
    <row r="6" spans="1:27" ht="19.5" customHeight="1">
      <c r="B6" s="267" t="s">
        <v>0</v>
      </c>
      <c r="C6" s="307">
        <f>+S5</f>
        <v>36.000056000000001</v>
      </c>
      <c r="D6" s="293">
        <f>+T5</f>
        <v>0.946774</v>
      </c>
      <c r="E6" s="293"/>
      <c r="F6" s="292"/>
      <c r="G6" s="313">
        <f>SUM(C6:F6)</f>
        <v>36.946829999999999</v>
      </c>
      <c r="H6" s="291"/>
      <c r="I6" s="325">
        <f>+X5</f>
        <v>0.11346599999999998</v>
      </c>
      <c r="J6" s="320">
        <f>SUM(H6:I6)</f>
        <v>0.11346599999999998</v>
      </c>
      <c r="K6" s="329">
        <f>+C6+H6</f>
        <v>36.000056000000001</v>
      </c>
      <c r="L6" s="330">
        <f>+D6+I6</f>
        <v>1.0602400000000001</v>
      </c>
      <c r="M6" s="330"/>
      <c r="N6" s="331"/>
      <c r="O6" s="294">
        <f>SUM(K6:N6)</f>
        <v>37.060296000000001</v>
      </c>
      <c r="P6" s="263"/>
      <c r="Q6" s="548"/>
      <c r="R6" s="672" t="s">
        <v>1</v>
      </c>
      <c r="S6" s="673">
        <v>2049.9542470000001</v>
      </c>
      <c r="T6" s="673">
        <v>54.350948000000002</v>
      </c>
      <c r="U6" s="673"/>
      <c r="V6" s="673"/>
      <c r="W6" s="673">
        <v>4.6080574361374724</v>
      </c>
      <c r="X6" s="673">
        <v>80.509604453309436</v>
      </c>
      <c r="Y6" s="673">
        <v>2189.4228568894468</v>
      </c>
      <c r="Z6" s="862">
        <f t="shared" ref="Z6:Z29" si="0">+W6+X6</f>
        <v>85.117661889446907</v>
      </c>
      <c r="AA6" s="548"/>
    </row>
    <row r="7" spans="1:27" ht="19.5" customHeight="1">
      <c r="B7" s="268"/>
      <c r="C7" s="308">
        <f>+C6/G6</f>
        <v>0.97437468924938897</v>
      </c>
      <c r="D7" s="298">
        <f>+D6/G6</f>
        <v>2.5625310750611082E-2</v>
      </c>
      <c r="E7" s="298"/>
      <c r="F7" s="318"/>
      <c r="G7" s="314">
        <f>+G6/O6</f>
        <v>0.99693834069754861</v>
      </c>
      <c r="H7" s="295"/>
      <c r="I7" s="296">
        <f>+I6/J6</f>
        <v>1</v>
      </c>
      <c r="J7" s="321">
        <f>+J6/O6</f>
        <v>3.0616593024513344E-3</v>
      </c>
      <c r="K7" s="332">
        <f>+K6/O6</f>
        <v>0.97139148591797542</v>
      </c>
      <c r="L7" s="333">
        <f>+L6/O6</f>
        <v>2.8608514082024604E-2</v>
      </c>
      <c r="M7" s="334"/>
      <c r="N7" s="335"/>
      <c r="O7" s="299">
        <f>+O6/O$56</f>
        <v>7.0264862896948993E-4</v>
      </c>
      <c r="P7" s="274"/>
      <c r="Q7" s="548"/>
      <c r="R7" s="672" t="s">
        <v>24</v>
      </c>
      <c r="S7" s="673">
        <v>43.846313000000002</v>
      </c>
      <c r="T7" s="673"/>
      <c r="U7" s="673"/>
      <c r="V7" s="673"/>
      <c r="W7" s="673"/>
      <c r="X7" s="673">
        <v>2.4125175149571583E-2</v>
      </c>
      <c r="Y7" s="673">
        <v>43.870438175149573</v>
      </c>
      <c r="Z7" s="862">
        <f t="shared" si="0"/>
        <v>2.4125175149571583E-2</v>
      </c>
      <c r="AA7" s="548"/>
    </row>
    <row r="8" spans="1:27" ht="19.5" customHeight="1">
      <c r="B8" s="267" t="s">
        <v>1</v>
      </c>
      <c r="C8" s="307">
        <f>+S6</f>
        <v>2049.9542470000001</v>
      </c>
      <c r="D8" s="293">
        <f>+T6</f>
        <v>54.350948000000002</v>
      </c>
      <c r="E8" s="293"/>
      <c r="F8" s="292"/>
      <c r="G8" s="313">
        <f>SUM(C8:F8)</f>
        <v>2104.3051949999999</v>
      </c>
      <c r="H8" s="326">
        <f>+W6</f>
        <v>4.6080574361374724</v>
      </c>
      <c r="I8" s="327">
        <f>+X6</f>
        <v>80.509604453309436</v>
      </c>
      <c r="J8" s="320">
        <f>SUM(H8:I8)</f>
        <v>85.117661889446907</v>
      </c>
      <c r="K8" s="329">
        <f>+C8+H8</f>
        <v>2054.5623044361378</v>
      </c>
      <c r="L8" s="330">
        <f>+D8+I8</f>
        <v>134.86055245330942</v>
      </c>
      <c r="M8" s="330"/>
      <c r="N8" s="331"/>
      <c r="O8" s="294">
        <f>SUM(K8:N8)</f>
        <v>2189.4228568894473</v>
      </c>
      <c r="P8" s="263"/>
      <c r="Q8" s="548"/>
      <c r="R8" s="672" t="s">
        <v>2</v>
      </c>
      <c r="S8" s="673">
        <v>1109.6892097474997</v>
      </c>
      <c r="T8" s="673">
        <v>11.019396</v>
      </c>
      <c r="U8" s="673">
        <v>84.761221999999975</v>
      </c>
      <c r="V8" s="673"/>
      <c r="W8" s="673">
        <v>9.5487929434867027</v>
      </c>
      <c r="X8" s="673">
        <v>36.965200750627446</v>
      </c>
      <c r="Y8" s="673">
        <v>1251.9838214416136</v>
      </c>
      <c r="Z8" s="862">
        <f t="shared" si="0"/>
        <v>46.513993694114149</v>
      </c>
      <c r="AA8" s="548"/>
    </row>
    <row r="9" spans="1:27" ht="19.5" customHeight="1">
      <c r="B9" s="268"/>
      <c r="C9" s="308">
        <f>+C8/G8</f>
        <v>0.97417154691765151</v>
      </c>
      <c r="D9" s="298">
        <f>+D8/G8</f>
        <v>2.582845308234864E-2</v>
      </c>
      <c r="E9" s="298"/>
      <c r="F9" s="318"/>
      <c r="G9" s="314">
        <f>+G8/O8</f>
        <v>0.9611232423094479</v>
      </c>
      <c r="H9" s="297">
        <f>+H8/J8</f>
        <v>5.4137500183246819E-2</v>
      </c>
      <c r="I9" s="296">
        <f>+I8/J8</f>
        <v>0.94586249981675319</v>
      </c>
      <c r="J9" s="321">
        <f>+J8/O8</f>
        <v>3.8876757690551891E-2</v>
      </c>
      <c r="K9" s="332">
        <f>+K8/O8</f>
        <v>0.93840360621569996</v>
      </c>
      <c r="L9" s="333">
        <f>+L8/O8</f>
        <v>6.1596393784299965E-2</v>
      </c>
      <c r="M9" s="333"/>
      <c r="N9" s="335"/>
      <c r="O9" s="299">
        <f>+O8/O$56</f>
        <v>4.1510595830854501E-2</v>
      </c>
      <c r="P9" s="274"/>
      <c r="Q9" s="548"/>
      <c r="R9" s="672" t="s">
        <v>3</v>
      </c>
      <c r="S9" s="673">
        <v>11.119553999999999</v>
      </c>
      <c r="T9" s="673">
        <v>0</v>
      </c>
      <c r="U9" s="673"/>
      <c r="V9" s="673"/>
      <c r="W9" s="673"/>
      <c r="X9" s="673">
        <v>0.34560173361219426</v>
      </c>
      <c r="Y9" s="673">
        <v>11.465155733612193</v>
      </c>
      <c r="Z9" s="862">
        <f t="shared" si="0"/>
        <v>0.34560173361219426</v>
      </c>
      <c r="AA9" s="548"/>
    </row>
    <row r="10" spans="1:27" ht="19.5" customHeight="1">
      <c r="B10" s="267" t="s">
        <v>24</v>
      </c>
      <c r="C10" s="307">
        <f>+S7</f>
        <v>43.846313000000002</v>
      </c>
      <c r="D10" s="293"/>
      <c r="E10" s="293"/>
      <c r="F10" s="292"/>
      <c r="G10" s="313">
        <f>SUM(C10:F10)</f>
        <v>43.846313000000002</v>
      </c>
      <c r="H10" s="326"/>
      <c r="I10" s="327">
        <f>+X7</f>
        <v>2.4125175149571583E-2</v>
      </c>
      <c r="J10" s="320">
        <f>SUM(H10:I10)</f>
        <v>2.4125175149571583E-2</v>
      </c>
      <c r="K10" s="329">
        <f>+C10+H10</f>
        <v>43.846313000000002</v>
      </c>
      <c r="L10" s="330">
        <f>+D10+I10</f>
        <v>2.4125175149571583E-2</v>
      </c>
      <c r="M10" s="330"/>
      <c r="N10" s="331"/>
      <c r="O10" s="294">
        <f>SUM(K10:N10)</f>
        <v>43.870438175149573</v>
      </c>
      <c r="P10" s="263"/>
      <c r="Q10" s="548"/>
      <c r="R10" s="672" t="s">
        <v>4</v>
      </c>
      <c r="S10" s="673">
        <v>1027.9170880000001</v>
      </c>
      <c r="T10" s="673">
        <v>1.1425199999999998</v>
      </c>
      <c r="U10" s="673"/>
      <c r="V10" s="673">
        <v>0.301618</v>
      </c>
      <c r="W10" s="673">
        <v>6.2195999999999998</v>
      </c>
      <c r="X10" s="673">
        <v>0.41595786153896208</v>
      </c>
      <c r="Y10" s="673">
        <v>1035.9967838615391</v>
      </c>
      <c r="Z10" s="862">
        <f t="shared" si="0"/>
        <v>6.6355578615389614</v>
      </c>
      <c r="AA10" s="548"/>
    </row>
    <row r="11" spans="1:27" ht="19.5" customHeight="1">
      <c r="B11" s="268"/>
      <c r="C11" s="308">
        <f>+C10/G10</f>
        <v>1</v>
      </c>
      <c r="D11" s="298"/>
      <c r="E11" s="298"/>
      <c r="F11" s="318"/>
      <c r="G11" s="314">
        <f>+G10/O10</f>
        <v>0.99945008128131174</v>
      </c>
      <c r="H11" s="297"/>
      <c r="I11" s="296">
        <f>+I10/J10</f>
        <v>1</v>
      </c>
      <c r="J11" s="321">
        <f>+J10/O10</f>
        <v>5.4991871868827831E-4</v>
      </c>
      <c r="K11" s="332">
        <f>+K10/O10</f>
        <v>0.99945008128131174</v>
      </c>
      <c r="L11" s="333">
        <f>+L10/O10</f>
        <v>5.4991871868827831E-4</v>
      </c>
      <c r="M11" s="333"/>
      <c r="N11" s="335"/>
      <c r="O11" s="299">
        <f>+O10/O$56</f>
        <v>8.3176624482598897E-4</v>
      </c>
      <c r="P11" s="274"/>
      <c r="Q11" s="548"/>
      <c r="R11" s="672" t="s">
        <v>39</v>
      </c>
      <c r="S11" s="673"/>
      <c r="T11" s="673">
        <v>2642.3204430000001</v>
      </c>
      <c r="U11" s="673"/>
      <c r="V11" s="673"/>
      <c r="W11" s="673"/>
      <c r="X11" s="673">
        <v>69.01209958372921</v>
      </c>
      <c r="Y11" s="673">
        <v>2711.3325425837293</v>
      </c>
      <c r="Z11" s="862">
        <f t="shared" si="0"/>
        <v>69.01209958372921</v>
      </c>
      <c r="AA11" s="548"/>
    </row>
    <row r="12" spans="1:27" ht="19.5" customHeight="1">
      <c r="B12" s="267" t="s">
        <v>2</v>
      </c>
      <c r="C12" s="307">
        <f>+S8</f>
        <v>1109.6892097474997</v>
      </c>
      <c r="D12" s="293">
        <f>+T8</f>
        <v>11.019396</v>
      </c>
      <c r="E12" s="293">
        <f>+U8</f>
        <v>84.761221999999975</v>
      </c>
      <c r="F12" s="292"/>
      <c r="G12" s="313">
        <f>SUM(C12:F12)</f>
        <v>1205.4698277474995</v>
      </c>
      <c r="H12" s="326">
        <f>+W8</f>
        <v>9.5487929434867027</v>
      </c>
      <c r="I12" s="327">
        <f>+X8</f>
        <v>36.965200750627446</v>
      </c>
      <c r="J12" s="320">
        <f>SUM(H12:I12)</f>
        <v>46.513993694114149</v>
      </c>
      <c r="K12" s="329">
        <f>+C12+H12</f>
        <v>1119.2380026909864</v>
      </c>
      <c r="L12" s="330">
        <f>+D12+I12</f>
        <v>47.984596750627446</v>
      </c>
      <c r="M12" s="330">
        <f>E12</f>
        <v>84.761221999999975</v>
      </c>
      <c r="N12" s="331"/>
      <c r="O12" s="294">
        <f>SUM(K12:N12)</f>
        <v>1251.9838214416136</v>
      </c>
      <c r="P12" s="263"/>
      <c r="Q12" s="548"/>
      <c r="R12" s="672" t="s">
        <v>5</v>
      </c>
      <c r="S12" s="673">
        <v>1842.8065449999999</v>
      </c>
      <c r="T12" s="673">
        <v>0</v>
      </c>
      <c r="U12" s="673"/>
      <c r="V12" s="673"/>
      <c r="W12" s="673">
        <v>2.4738239999999996</v>
      </c>
      <c r="X12" s="673">
        <v>108.32367180000001</v>
      </c>
      <c r="Y12" s="673">
        <v>1953.6040407999999</v>
      </c>
      <c r="Z12" s="862">
        <f t="shared" si="0"/>
        <v>110.79749580000001</v>
      </c>
      <c r="AA12" s="548"/>
    </row>
    <row r="13" spans="1:27" ht="19.5" customHeight="1">
      <c r="B13" s="268"/>
      <c r="C13" s="308">
        <f>+C12/G12</f>
        <v>0.92054498935160223</v>
      </c>
      <c r="D13" s="298">
        <f>+D12/G12</f>
        <v>9.1411628448556641E-3</v>
      </c>
      <c r="E13" s="298">
        <f>+E12/G12</f>
        <v>7.0313847803542259E-2</v>
      </c>
      <c r="F13" s="318"/>
      <c r="G13" s="314">
        <f>+G12/O12</f>
        <v>0.96284776776064496</v>
      </c>
      <c r="H13" s="297">
        <f>+H12/J12</f>
        <v>0.20528860639835794</v>
      </c>
      <c r="I13" s="296">
        <f>+I12/J12</f>
        <v>0.79471139360164211</v>
      </c>
      <c r="J13" s="321">
        <f>+J12/O12</f>
        <v>3.7152232239355126E-2</v>
      </c>
      <c r="K13" s="332">
        <f>+K12/O12</f>
        <v>0.89397161810144221</v>
      </c>
      <c r="L13" s="333">
        <f>+L12/O12</f>
        <v>3.8326850498255592E-2</v>
      </c>
      <c r="M13" s="333">
        <f>+M12/O12</f>
        <v>6.7701531400302384E-2</v>
      </c>
      <c r="N13" s="335"/>
      <c r="O13" s="299">
        <f>+O12/O$56</f>
        <v>2.3737120600114268E-2</v>
      </c>
      <c r="P13" s="274"/>
      <c r="Q13" s="548"/>
      <c r="R13" s="672" t="s">
        <v>6</v>
      </c>
      <c r="S13" s="673">
        <v>10042.155513</v>
      </c>
      <c r="T13" s="673">
        <v>0.17519999999999999</v>
      </c>
      <c r="U13" s="673"/>
      <c r="V13" s="673"/>
      <c r="W13" s="673">
        <v>16.176161814287479</v>
      </c>
      <c r="X13" s="673">
        <v>0.442</v>
      </c>
      <c r="Y13" s="673">
        <v>10058.948874814287</v>
      </c>
      <c r="Z13" s="862">
        <f t="shared" si="0"/>
        <v>16.618161814287479</v>
      </c>
      <c r="AA13" s="548"/>
    </row>
    <row r="14" spans="1:27" ht="19.5" customHeight="1">
      <c r="B14" s="267" t="s">
        <v>3</v>
      </c>
      <c r="C14" s="307">
        <f>+S9</f>
        <v>11.119553999999999</v>
      </c>
      <c r="D14" s="293">
        <f>+T9</f>
        <v>0</v>
      </c>
      <c r="E14" s="293"/>
      <c r="F14" s="292"/>
      <c r="G14" s="313">
        <f>SUM(C14:F14)</f>
        <v>11.119553999999999</v>
      </c>
      <c r="H14" s="326"/>
      <c r="I14" s="327">
        <f>+X9</f>
        <v>0.34560173361219426</v>
      </c>
      <c r="J14" s="320">
        <f>SUM(H14:I14)</f>
        <v>0.34560173361219426</v>
      </c>
      <c r="K14" s="329">
        <f>+C14+H14</f>
        <v>11.119553999999999</v>
      </c>
      <c r="L14" s="330">
        <f>+D14+I14</f>
        <v>0.34560173361219426</v>
      </c>
      <c r="M14" s="330"/>
      <c r="N14" s="331"/>
      <c r="O14" s="294">
        <f>SUM(K14:N14)</f>
        <v>11.465155733612193</v>
      </c>
      <c r="P14" s="275"/>
      <c r="Q14" s="548"/>
      <c r="R14" s="672" t="s">
        <v>61</v>
      </c>
      <c r="S14" s="673">
        <v>2142.9876399999998</v>
      </c>
      <c r="T14" s="673">
        <v>0.17519999999999999</v>
      </c>
      <c r="U14" s="673"/>
      <c r="V14" s="673"/>
      <c r="W14" s="673">
        <v>26.171105527999995</v>
      </c>
      <c r="X14" s="673">
        <v>0.56560960000000005</v>
      </c>
      <c r="Y14" s="673">
        <v>2169.8995551279995</v>
      </c>
      <c r="Z14" s="862">
        <f t="shared" si="0"/>
        <v>26.736715127999993</v>
      </c>
      <c r="AA14" s="548"/>
    </row>
    <row r="15" spans="1:27" ht="19.5" customHeight="1">
      <c r="B15" s="268"/>
      <c r="C15" s="308">
        <f>+C14/G14</f>
        <v>1</v>
      </c>
      <c r="D15" s="298">
        <f>+D14/G14</f>
        <v>0</v>
      </c>
      <c r="E15" s="298"/>
      <c r="F15" s="318"/>
      <c r="G15" s="314">
        <f>+G14/O14</f>
        <v>0.96985634197719628</v>
      </c>
      <c r="H15" s="297"/>
      <c r="I15" s="296">
        <f>+I14/J14</f>
        <v>1</v>
      </c>
      <c r="J15" s="321">
        <f>+J14/O14</f>
        <v>3.0143658022803808E-2</v>
      </c>
      <c r="K15" s="332">
        <f>+K14/O14</f>
        <v>0.96985634197719628</v>
      </c>
      <c r="L15" s="333">
        <f>+L14/O14</f>
        <v>3.0143658022803808E-2</v>
      </c>
      <c r="M15" s="333"/>
      <c r="N15" s="335"/>
      <c r="O15" s="299">
        <f>+O14/O$56</f>
        <v>2.1737484118163259E-4</v>
      </c>
      <c r="P15" s="274"/>
      <c r="Q15" s="548"/>
      <c r="R15" s="672" t="s">
        <v>8</v>
      </c>
      <c r="S15" s="673"/>
      <c r="T15" s="673">
        <v>260.84550800000005</v>
      </c>
      <c r="U15" s="673"/>
      <c r="V15" s="673">
        <v>1296.987916</v>
      </c>
      <c r="W15" s="673"/>
      <c r="X15" s="673">
        <v>102.31575179999999</v>
      </c>
      <c r="Y15" s="673">
        <v>1660.1491758000002</v>
      </c>
      <c r="Z15" s="862">
        <f t="shared" si="0"/>
        <v>102.31575179999999</v>
      </c>
      <c r="AA15" s="548"/>
    </row>
    <row r="16" spans="1:27" ht="19.5" customHeight="1">
      <c r="B16" s="267" t="s">
        <v>4</v>
      </c>
      <c r="C16" s="307">
        <f>+S10</f>
        <v>1027.9170880000001</v>
      </c>
      <c r="D16" s="293">
        <f>+T10</f>
        <v>1.1425199999999998</v>
      </c>
      <c r="E16" s="293"/>
      <c r="F16" s="292">
        <f>+V10</f>
        <v>0.301618</v>
      </c>
      <c r="G16" s="313">
        <f>SUM(C16:F16)</f>
        <v>1029.3612260000002</v>
      </c>
      <c r="H16" s="326">
        <f>+W10</f>
        <v>6.2195999999999998</v>
      </c>
      <c r="I16" s="327">
        <f>+X10</f>
        <v>0.41595786153896208</v>
      </c>
      <c r="J16" s="320">
        <f>SUM(H16:I16)</f>
        <v>6.6355578615389614</v>
      </c>
      <c r="K16" s="329">
        <f>+C16+H16</f>
        <v>1034.136688</v>
      </c>
      <c r="L16" s="330">
        <f>+D16+I16</f>
        <v>1.5584778615389618</v>
      </c>
      <c r="M16" s="330"/>
      <c r="N16" s="331">
        <f>+F16</f>
        <v>0.301618</v>
      </c>
      <c r="O16" s="294">
        <f>SUM(K16:N16)</f>
        <v>1035.9967838615389</v>
      </c>
      <c r="P16" s="275"/>
      <c r="Q16" s="548"/>
      <c r="R16" s="672" t="s">
        <v>47</v>
      </c>
      <c r="S16" s="673">
        <v>2566.7139729999985</v>
      </c>
      <c r="T16" s="673">
        <v>0.35039999999999999</v>
      </c>
      <c r="U16" s="673"/>
      <c r="V16" s="673"/>
      <c r="W16" s="673">
        <v>183.335444</v>
      </c>
      <c r="X16" s="673">
        <v>0.14394560000000001</v>
      </c>
      <c r="Y16" s="673">
        <v>2750.543762599998</v>
      </c>
      <c r="Z16" s="862">
        <f t="shared" si="0"/>
        <v>183.47938959999999</v>
      </c>
      <c r="AA16" s="548"/>
    </row>
    <row r="17" spans="2:27" ht="19.5" customHeight="1">
      <c r="B17" s="268"/>
      <c r="C17" s="308">
        <f>+C16/G16</f>
        <v>0.99859705420845135</v>
      </c>
      <c r="D17" s="298">
        <f>+D16/G16</f>
        <v>1.1099310632087084E-3</v>
      </c>
      <c r="E17" s="298"/>
      <c r="F17" s="345">
        <f>+F16/G16</f>
        <v>2.9301472833988398E-4</v>
      </c>
      <c r="G17" s="314">
        <f>+G16/O16</f>
        <v>0.99359500148561697</v>
      </c>
      <c r="H17" s="297">
        <f>+H16/J16</f>
        <v>0.93731380688428056</v>
      </c>
      <c r="I17" s="296">
        <f>+I16/J16</f>
        <v>6.2686193115719505E-2</v>
      </c>
      <c r="J17" s="321">
        <f>+J16/O16</f>
        <v>6.4049985143832307E-3</v>
      </c>
      <c r="K17" s="332">
        <f>+K16/O16</f>
        <v>0.99820453510038365</v>
      </c>
      <c r="L17" s="333">
        <f>+L16/O16</f>
        <v>1.5043269301763128E-3</v>
      </c>
      <c r="M17" s="333"/>
      <c r="N17" s="335">
        <f>+N16/O16</f>
        <v>2.9113796944017469E-4</v>
      </c>
      <c r="O17" s="299">
        <f>+O16/O$56</f>
        <v>1.9642091358285731E-2</v>
      </c>
      <c r="P17" s="274"/>
      <c r="Q17" s="548"/>
      <c r="R17" s="672" t="s">
        <v>10</v>
      </c>
      <c r="S17" s="673">
        <v>23.310638292281752</v>
      </c>
      <c r="T17" s="673">
        <v>0.17519999999999999</v>
      </c>
      <c r="U17" s="673"/>
      <c r="V17" s="673">
        <v>373.99705999999998</v>
      </c>
      <c r="W17" s="673">
        <v>70.766839000000004</v>
      </c>
      <c r="X17" s="673">
        <v>327.50350458160756</v>
      </c>
      <c r="Y17" s="673">
        <v>795.75324187388924</v>
      </c>
      <c r="Z17" s="862">
        <f t="shared" si="0"/>
        <v>398.27034358160756</v>
      </c>
      <c r="AA17" s="548"/>
    </row>
    <row r="18" spans="2:27" ht="19.5" customHeight="1">
      <c r="B18" s="267" t="s">
        <v>39</v>
      </c>
      <c r="C18" s="307"/>
      <c r="D18" s="293">
        <f>+T11</f>
        <v>2642.3204430000001</v>
      </c>
      <c r="E18" s="293"/>
      <c r="F18" s="292"/>
      <c r="G18" s="313">
        <f>SUM(C18:F18)</f>
        <v>2642.3204430000001</v>
      </c>
      <c r="H18" s="326"/>
      <c r="I18" s="327">
        <f>+X11</f>
        <v>69.01209958372921</v>
      </c>
      <c r="J18" s="320">
        <f>SUM(H18:I18)</f>
        <v>69.01209958372921</v>
      </c>
      <c r="K18" s="329"/>
      <c r="L18" s="330">
        <f>+D18+I18</f>
        <v>2711.3325425837293</v>
      </c>
      <c r="M18" s="330"/>
      <c r="N18" s="331"/>
      <c r="O18" s="294">
        <f>SUM(K18:N18)</f>
        <v>2711.3325425837293</v>
      </c>
      <c r="P18" s="275"/>
      <c r="Q18" s="548"/>
      <c r="R18" s="672" t="s">
        <v>11</v>
      </c>
      <c r="S18" s="673">
        <v>1.8364777499999996</v>
      </c>
      <c r="T18" s="673">
        <v>2.0835160000000004</v>
      </c>
      <c r="U18" s="673"/>
      <c r="V18" s="673"/>
      <c r="W18" s="673"/>
      <c r="X18" s="673">
        <v>55.317473200000002</v>
      </c>
      <c r="Y18" s="673">
        <v>59.237466949999998</v>
      </c>
      <c r="Z18" s="862">
        <f t="shared" si="0"/>
        <v>55.317473200000002</v>
      </c>
      <c r="AA18" s="548"/>
    </row>
    <row r="19" spans="2:27" ht="19.5" customHeight="1">
      <c r="B19" s="268"/>
      <c r="C19" s="308"/>
      <c r="D19" s="298">
        <f>+D18/G18</f>
        <v>1</v>
      </c>
      <c r="E19" s="298"/>
      <c r="F19" s="318"/>
      <c r="G19" s="314">
        <f>+G18/O18</f>
        <v>0.97454679627089746</v>
      </c>
      <c r="H19" s="297"/>
      <c r="I19" s="296">
        <f>+I18/J18</f>
        <v>1</v>
      </c>
      <c r="J19" s="321">
        <f>+J18/O18</f>
        <v>2.5453203729102526E-2</v>
      </c>
      <c r="K19" s="332"/>
      <c r="L19" s="333">
        <f>+L18/O18</f>
        <v>1</v>
      </c>
      <c r="M19" s="333"/>
      <c r="N19" s="335"/>
      <c r="O19" s="299">
        <f>+O18/O$56</f>
        <v>5.1405798100663265E-2</v>
      </c>
      <c r="P19" s="274"/>
      <c r="Q19" s="548"/>
      <c r="R19" s="672" t="s">
        <v>12</v>
      </c>
      <c r="S19" s="673">
        <v>6813.2849700000006</v>
      </c>
      <c r="T19" s="673">
        <v>13735.145467</v>
      </c>
      <c r="U19" s="673"/>
      <c r="V19" s="673"/>
      <c r="W19" s="673">
        <v>198.00712986577921</v>
      </c>
      <c r="X19" s="673">
        <v>420.78962615250003</v>
      </c>
      <c r="Y19" s="673">
        <v>21167.22719301828</v>
      </c>
      <c r="Z19" s="862">
        <f t="shared" si="0"/>
        <v>618.79675601827921</v>
      </c>
      <c r="AA19" s="548"/>
    </row>
    <row r="20" spans="2:27" ht="19.5" customHeight="1">
      <c r="B20" s="267" t="s">
        <v>5</v>
      </c>
      <c r="C20" s="307">
        <f>+S12</f>
        <v>1842.8065449999999</v>
      </c>
      <c r="D20" s="293">
        <f>+T12</f>
        <v>0</v>
      </c>
      <c r="E20" s="293"/>
      <c r="F20" s="292"/>
      <c r="G20" s="313">
        <f>SUM(C20:F20)</f>
        <v>1842.8065449999999</v>
      </c>
      <c r="H20" s="326">
        <f>+W12</f>
        <v>2.4738239999999996</v>
      </c>
      <c r="I20" s="327">
        <f>+X12</f>
        <v>108.32367180000001</v>
      </c>
      <c r="J20" s="320">
        <f>SUM(H20:I20)</f>
        <v>110.79749580000001</v>
      </c>
      <c r="K20" s="329">
        <f>+C20+H20</f>
        <v>1845.2803689999998</v>
      </c>
      <c r="L20" s="330">
        <f>+D20+I20</f>
        <v>108.32367180000001</v>
      </c>
      <c r="M20" s="330"/>
      <c r="N20" s="331"/>
      <c r="O20" s="294">
        <f>SUM(K20:N20)</f>
        <v>1953.6040407999999</v>
      </c>
      <c r="P20" s="275"/>
      <c r="Q20" s="548"/>
      <c r="R20" s="672" t="s">
        <v>13</v>
      </c>
      <c r="S20" s="673"/>
      <c r="T20" s="673">
        <v>369.50137999999993</v>
      </c>
      <c r="U20" s="673"/>
      <c r="V20" s="673"/>
      <c r="W20" s="673"/>
      <c r="X20" s="673">
        <v>135.18226980000003</v>
      </c>
      <c r="Y20" s="673">
        <v>504.68364979999996</v>
      </c>
      <c r="Z20" s="862">
        <f t="shared" si="0"/>
        <v>135.18226980000003</v>
      </c>
      <c r="AA20" s="548"/>
    </row>
    <row r="21" spans="2:27" ht="19.5" customHeight="1">
      <c r="B21" s="268"/>
      <c r="C21" s="308">
        <f>+C20/G20</f>
        <v>1</v>
      </c>
      <c r="D21" s="298">
        <f>+D20/G20</f>
        <v>0</v>
      </c>
      <c r="E21" s="298"/>
      <c r="F21" s="318"/>
      <c r="G21" s="314">
        <f>+G20/O20</f>
        <v>0.94328559243016896</v>
      </c>
      <c r="H21" s="297">
        <f>+H20/J20</f>
        <v>2.2327436032177898E-2</v>
      </c>
      <c r="I21" s="296">
        <f>+I20/J20</f>
        <v>0.97767256396782221</v>
      </c>
      <c r="J21" s="321">
        <f>+J20/O20</f>
        <v>5.6714407569831031E-2</v>
      </c>
      <c r="K21" s="332">
        <f>+K20/O20</f>
        <v>0.94455187973728716</v>
      </c>
      <c r="L21" s="333">
        <f>+L20/O20</f>
        <v>5.5448120262712765E-2</v>
      </c>
      <c r="M21" s="333"/>
      <c r="N21" s="335"/>
      <c r="O21" s="299">
        <f>+O20/O$56</f>
        <v>3.7039563872273855E-2</v>
      </c>
      <c r="P21" s="274"/>
      <c r="Q21" s="548"/>
      <c r="R21" s="672" t="s">
        <v>14</v>
      </c>
      <c r="S21" s="673"/>
      <c r="T21" s="673">
        <v>6.4997399999999983</v>
      </c>
      <c r="U21" s="673"/>
      <c r="V21" s="673"/>
      <c r="W21" s="673"/>
      <c r="X21" s="673"/>
      <c r="Y21" s="673">
        <v>6.4997399999999983</v>
      </c>
      <c r="Z21" s="862">
        <f t="shared" si="0"/>
        <v>0</v>
      </c>
      <c r="AA21" s="548"/>
    </row>
    <row r="22" spans="2:27" ht="19.5" customHeight="1">
      <c r="B22" s="267" t="s">
        <v>6</v>
      </c>
      <c r="C22" s="307">
        <f>+S13</f>
        <v>10042.155513</v>
      </c>
      <c r="D22" s="293">
        <f>+T13</f>
        <v>0.17519999999999999</v>
      </c>
      <c r="E22" s="293"/>
      <c r="F22" s="292"/>
      <c r="G22" s="313">
        <f>SUM(C22:F22)</f>
        <v>10042.330712999999</v>
      </c>
      <c r="H22" s="326">
        <f>+W13</f>
        <v>16.176161814287479</v>
      </c>
      <c r="I22" s="327">
        <f>+X13</f>
        <v>0.442</v>
      </c>
      <c r="J22" s="320">
        <f>SUM(H22:I22)</f>
        <v>16.618161814287479</v>
      </c>
      <c r="K22" s="329">
        <f>+C22+H22</f>
        <v>10058.331674814288</v>
      </c>
      <c r="L22" s="330">
        <f>+D22+I22</f>
        <v>0.61719999999999997</v>
      </c>
      <c r="M22" s="330"/>
      <c r="N22" s="331"/>
      <c r="O22" s="294">
        <f>SUM(K22:N22)</f>
        <v>10058.948874814289</v>
      </c>
      <c r="P22" s="275"/>
      <c r="Q22" s="548"/>
      <c r="R22" s="672" t="s">
        <v>15</v>
      </c>
      <c r="S22" s="673">
        <v>1.6468799999999999</v>
      </c>
      <c r="T22" s="673">
        <v>20.665377000000003</v>
      </c>
      <c r="U22" s="673">
        <v>643.8359109999999</v>
      </c>
      <c r="V22" s="673"/>
      <c r="W22" s="673">
        <v>35.076366999999998</v>
      </c>
      <c r="X22" s="673">
        <v>10.430218</v>
      </c>
      <c r="Y22" s="673">
        <v>711.65475299999991</v>
      </c>
      <c r="Z22" s="862">
        <f t="shared" si="0"/>
        <v>45.506585000000001</v>
      </c>
      <c r="AA22" s="548"/>
    </row>
    <row r="23" spans="2:27" ht="19.5" customHeight="1">
      <c r="B23" s="268"/>
      <c r="C23" s="308">
        <f>+C22/G22</f>
        <v>0.99998255385079349</v>
      </c>
      <c r="D23" s="298">
        <f>+D22/G22</f>
        <v>1.7446149206498453E-5</v>
      </c>
      <c r="E23" s="298"/>
      <c r="F23" s="318"/>
      <c r="G23" s="314">
        <f>+G22/O22</f>
        <v>0.99834792262878502</v>
      </c>
      <c r="H23" s="297">
        <f>+H22/J22</f>
        <v>0.97340259380432859</v>
      </c>
      <c r="I23" s="296">
        <f>+I22/J22</f>
        <v>2.6597406195671421E-2</v>
      </c>
      <c r="J23" s="321">
        <f>+J22/O22</f>
        <v>1.6520773712148217E-3</v>
      </c>
      <c r="K23" s="332">
        <f>+K22/O22</f>
        <v>0.99993864170027291</v>
      </c>
      <c r="L23" s="333">
        <f>+L22/O22</f>
        <v>6.1358299727057211E-5</v>
      </c>
      <c r="M23" s="333"/>
      <c r="N23" s="335"/>
      <c r="O23" s="299">
        <f>+O22/O$56</f>
        <v>0.19071371247985858</v>
      </c>
      <c r="P23" s="274"/>
      <c r="Q23" s="548"/>
      <c r="R23" s="672" t="s">
        <v>16</v>
      </c>
      <c r="S23" s="673">
        <v>800.24074599999994</v>
      </c>
      <c r="T23" s="673">
        <v>0.16973099999999999</v>
      </c>
      <c r="U23" s="673"/>
      <c r="V23" s="673"/>
      <c r="W23" s="673">
        <v>62.460940000000001</v>
      </c>
      <c r="X23" s="673">
        <v>0</v>
      </c>
      <c r="Y23" s="673">
        <v>862.87141699999995</v>
      </c>
      <c r="Z23" s="862">
        <f t="shared" si="0"/>
        <v>62.460940000000001</v>
      </c>
      <c r="AA23" s="548"/>
    </row>
    <row r="24" spans="2:27" ht="19.5" customHeight="1">
      <c r="B24" s="267" t="s">
        <v>7</v>
      </c>
      <c r="C24" s="307">
        <f>+S14</f>
        <v>2142.9876399999998</v>
      </c>
      <c r="D24" s="293">
        <f>+T14</f>
        <v>0.17519999999999999</v>
      </c>
      <c r="E24" s="293"/>
      <c r="F24" s="292"/>
      <c r="G24" s="313">
        <f>SUM(C24:F24)</f>
        <v>2143.16284</v>
      </c>
      <c r="H24" s="326">
        <f>+W14</f>
        <v>26.171105527999995</v>
      </c>
      <c r="I24" s="327">
        <f>+X14</f>
        <v>0.56560960000000005</v>
      </c>
      <c r="J24" s="320">
        <f>SUM(H24:I24)</f>
        <v>26.736715127999993</v>
      </c>
      <c r="K24" s="329">
        <f>+C24+H24</f>
        <v>2169.1587455279996</v>
      </c>
      <c r="L24" s="330">
        <f>+D24+I24</f>
        <v>0.74080960000000007</v>
      </c>
      <c r="M24" s="330"/>
      <c r="N24" s="331"/>
      <c r="O24" s="294">
        <f>SUM(K24:N24)</f>
        <v>2169.8995551279995</v>
      </c>
      <c r="P24" s="275"/>
      <c r="Q24" s="548"/>
      <c r="R24" s="672" t="s">
        <v>17</v>
      </c>
      <c r="S24" s="673">
        <v>181.32597699999999</v>
      </c>
      <c r="T24" s="673">
        <v>969.77780100000007</v>
      </c>
      <c r="U24" s="673"/>
      <c r="V24" s="673">
        <v>142.81551000000002</v>
      </c>
      <c r="W24" s="673"/>
      <c r="X24" s="673">
        <v>97.692855380063918</v>
      </c>
      <c r="Y24" s="673">
        <v>1391.612143380064</v>
      </c>
      <c r="Z24" s="862">
        <f t="shared" si="0"/>
        <v>97.692855380063918</v>
      </c>
      <c r="AA24" s="548"/>
    </row>
    <row r="25" spans="2:27" ht="19.5" customHeight="1">
      <c r="B25" s="268"/>
      <c r="C25" s="308">
        <f>+C24/G24</f>
        <v>0.99991825166210879</v>
      </c>
      <c r="D25" s="298">
        <f>+D24/G24</f>
        <v>8.1748337891114235E-5</v>
      </c>
      <c r="E25" s="298"/>
      <c r="F25" s="318"/>
      <c r="G25" s="314">
        <f>+G24/O24</f>
        <v>0.98767836277729348</v>
      </c>
      <c r="H25" s="297">
        <f>+H24/J24</f>
        <v>0.97884520976895684</v>
      </c>
      <c r="I25" s="296">
        <f>+I24/J24</f>
        <v>2.1154790231043233E-2</v>
      </c>
      <c r="J25" s="321">
        <f>+J24/O24</f>
        <v>1.2321637222706757E-2</v>
      </c>
      <c r="K25" s="332">
        <f>+K24/O24</f>
        <v>0.99965859728472262</v>
      </c>
      <c r="L25" s="333">
        <f>+L24/O24</f>
        <v>3.4140271527743627E-4</v>
      </c>
      <c r="M25" s="333"/>
      <c r="N25" s="335"/>
      <c r="O25" s="299">
        <f>+O24/O$56</f>
        <v>4.1140441711857753E-2</v>
      </c>
      <c r="P25" s="274"/>
      <c r="Q25" s="548"/>
      <c r="R25" s="672" t="s">
        <v>18</v>
      </c>
      <c r="S25" s="673">
        <v>1044.9368757499999</v>
      </c>
      <c r="T25" s="673">
        <v>2.9608800000000004</v>
      </c>
      <c r="U25" s="673"/>
      <c r="V25" s="673"/>
      <c r="W25" s="673"/>
      <c r="X25" s="673">
        <v>10.598662000000001</v>
      </c>
      <c r="Y25" s="673">
        <v>1058.4964177500001</v>
      </c>
      <c r="Z25" s="862">
        <f t="shared" si="0"/>
        <v>10.598662000000001</v>
      </c>
      <c r="AA25" s="548"/>
    </row>
    <row r="26" spans="2:27" ht="19.5" customHeight="1">
      <c r="B26" s="267" t="s">
        <v>8</v>
      </c>
      <c r="C26" s="307"/>
      <c r="D26" s="293">
        <f>+T15</f>
        <v>260.84550800000005</v>
      </c>
      <c r="E26" s="293"/>
      <c r="F26" s="292">
        <f>+V15</f>
        <v>1296.987916</v>
      </c>
      <c r="G26" s="313">
        <f>SUM(C26:F26)</f>
        <v>1557.8334240000002</v>
      </c>
      <c r="H26" s="326"/>
      <c r="I26" s="327">
        <f>+X15</f>
        <v>102.31575179999999</v>
      </c>
      <c r="J26" s="320">
        <f>SUM(H26:I26)</f>
        <v>102.31575179999999</v>
      </c>
      <c r="K26" s="329"/>
      <c r="L26" s="330">
        <f>+D26+I26</f>
        <v>363.16125980000004</v>
      </c>
      <c r="M26" s="330"/>
      <c r="N26" s="331">
        <f>+F26</f>
        <v>1296.987916</v>
      </c>
      <c r="O26" s="294">
        <f>SUM(K26:N26)</f>
        <v>1660.1491758000002</v>
      </c>
      <c r="P26" s="275"/>
      <c r="Q26" s="548"/>
      <c r="R26" s="672" t="s">
        <v>19</v>
      </c>
      <c r="S26" s="673">
        <v>42.645590999999996</v>
      </c>
      <c r="T26" s="673">
        <v>2.6995400000000003</v>
      </c>
      <c r="U26" s="673"/>
      <c r="V26" s="673"/>
      <c r="W26" s="673"/>
      <c r="X26" s="673">
        <v>0</v>
      </c>
      <c r="Y26" s="673">
        <v>45.345130999999995</v>
      </c>
      <c r="Z26" s="862">
        <f t="shared" si="0"/>
        <v>0</v>
      </c>
      <c r="AA26" s="548"/>
    </row>
    <row r="27" spans="2:27" ht="19.5" customHeight="1">
      <c r="B27" s="268"/>
      <c r="C27" s="308"/>
      <c r="D27" s="298">
        <f>+D26/G26</f>
        <v>0.16744120647394714</v>
      </c>
      <c r="E27" s="298"/>
      <c r="F27" s="345">
        <f>+F26/G26</f>
        <v>0.83255879352605289</v>
      </c>
      <c r="G27" s="314">
        <f>+G26/O26</f>
        <v>0.9383695433570326</v>
      </c>
      <c r="H27" s="297"/>
      <c r="I27" s="296">
        <f>+I26/J26</f>
        <v>1</v>
      </c>
      <c r="J27" s="321">
        <f>+J26/O26</f>
        <v>6.1630456642967409E-2</v>
      </c>
      <c r="K27" s="332"/>
      <c r="L27" s="333">
        <f>+L26/O26</f>
        <v>0.21875218510107577</v>
      </c>
      <c r="M27" s="333"/>
      <c r="N27" s="335">
        <f>+N26/O26</f>
        <v>0.78124781489892414</v>
      </c>
      <c r="O27" s="299">
        <f>+O26/O$56</f>
        <v>3.1475775106078449E-2</v>
      </c>
      <c r="P27" s="274"/>
      <c r="Q27" s="548"/>
      <c r="R27" s="672" t="s">
        <v>20</v>
      </c>
      <c r="S27" s="673">
        <v>107.93592500000001</v>
      </c>
      <c r="T27" s="673"/>
      <c r="U27" s="673">
        <v>49.530982000000002</v>
      </c>
      <c r="V27" s="673"/>
      <c r="W27" s="673"/>
      <c r="X27" s="673">
        <v>0.17668200000000001</v>
      </c>
      <c r="Y27" s="673">
        <v>157.64358900000002</v>
      </c>
      <c r="Z27" s="862">
        <f t="shared" si="0"/>
        <v>0.17668200000000001</v>
      </c>
      <c r="AA27" s="548"/>
    </row>
    <row r="28" spans="2:27" ht="19.5" customHeight="1">
      <c r="B28" s="267" t="s">
        <v>9</v>
      </c>
      <c r="C28" s="307">
        <f>+S16</f>
        <v>2566.7139729999985</v>
      </c>
      <c r="D28" s="293">
        <f>+T16</f>
        <v>0.35039999999999999</v>
      </c>
      <c r="E28" s="293"/>
      <c r="F28" s="292"/>
      <c r="G28" s="313">
        <f>SUM(C28:F28)</f>
        <v>2567.0643729999983</v>
      </c>
      <c r="H28" s="326">
        <f>+W16</f>
        <v>183.335444</v>
      </c>
      <c r="I28" s="327">
        <f>+X16</f>
        <v>0.14394560000000001</v>
      </c>
      <c r="J28" s="320">
        <f>SUM(H28:I28)</f>
        <v>183.47938959999999</v>
      </c>
      <c r="K28" s="329">
        <f>+C28+H28</f>
        <v>2750.0494169999984</v>
      </c>
      <c r="L28" s="330">
        <f>+D28+I28</f>
        <v>0.4943456</v>
      </c>
      <c r="M28" s="330"/>
      <c r="N28" s="331"/>
      <c r="O28" s="294">
        <f>SUM(K28:N28)</f>
        <v>2750.5437625999984</v>
      </c>
      <c r="P28" s="275"/>
      <c r="Q28" s="548"/>
      <c r="R28" s="672" t="s">
        <v>21</v>
      </c>
      <c r="S28" s="673"/>
      <c r="T28" s="673">
        <v>0.35039999999999999</v>
      </c>
      <c r="U28" s="673"/>
      <c r="V28" s="673"/>
      <c r="W28" s="673"/>
      <c r="X28" s="673">
        <v>12.856176000000001</v>
      </c>
      <c r="Y28" s="673">
        <v>13.206576000000002</v>
      </c>
      <c r="Z28" s="862">
        <f t="shared" si="0"/>
        <v>12.856176000000001</v>
      </c>
      <c r="AA28" s="548"/>
    </row>
    <row r="29" spans="2:27" ht="19.5" customHeight="1">
      <c r="B29" s="268"/>
      <c r="C29" s="308">
        <f>+C28/G28</f>
        <v>0.99986350166996774</v>
      </c>
      <c r="D29" s="298">
        <f>+D28/G28</f>
        <v>1.3649833003233388E-4</v>
      </c>
      <c r="E29" s="298"/>
      <c r="F29" s="318"/>
      <c r="G29" s="314">
        <f>+G28/O28</f>
        <v>0.93329341198099569</v>
      </c>
      <c r="H29" s="297">
        <f>+H28/J28</f>
        <v>0.99921546719599508</v>
      </c>
      <c r="I29" s="296">
        <f>+I28/J28</f>
        <v>7.8453280400492471E-4</v>
      </c>
      <c r="J29" s="321">
        <f>+J28/O28</f>
        <v>6.6706588019004268E-2</v>
      </c>
      <c r="K29" s="332">
        <f>+K28/O28</f>
        <v>0.99982027350129021</v>
      </c>
      <c r="L29" s="333">
        <f>+L28/O28</f>
        <v>1.7972649870973562E-4</v>
      </c>
      <c r="M29" s="333"/>
      <c r="N29" s="335"/>
      <c r="O29" s="299">
        <f>+O28/O$56</f>
        <v>5.2149227402594707E-2</v>
      </c>
      <c r="P29" s="274"/>
      <c r="Q29" s="548"/>
      <c r="R29" s="672" t="s">
        <v>22</v>
      </c>
      <c r="S29" s="673">
        <v>5.1057209999999991</v>
      </c>
      <c r="T29" s="673">
        <v>87.897761999999972</v>
      </c>
      <c r="U29" s="673">
        <v>7.8017000000000017E-2</v>
      </c>
      <c r="V29" s="673"/>
      <c r="W29" s="673"/>
      <c r="X29" s="673">
        <v>2.1205629999999998</v>
      </c>
      <c r="Y29" s="673">
        <v>95.202062999999981</v>
      </c>
      <c r="Z29" s="862">
        <f t="shared" si="0"/>
        <v>2.1205629999999998</v>
      </c>
      <c r="AA29" s="548"/>
    </row>
    <row r="30" spans="2:27" ht="19.5" customHeight="1">
      <c r="B30" s="267" t="s">
        <v>10</v>
      </c>
      <c r="C30" s="307">
        <f>+S17</f>
        <v>23.310638292281752</v>
      </c>
      <c r="D30" s="293">
        <f>+T17</f>
        <v>0.17519999999999999</v>
      </c>
      <c r="E30" s="293"/>
      <c r="F30" s="292">
        <f>+V17</f>
        <v>373.99705999999998</v>
      </c>
      <c r="G30" s="313">
        <f>SUM(C30:F30)</f>
        <v>397.48289829228173</v>
      </c>
      <c r="H30" s="326">
        <f>+W17</f>
        <v>70.766839000000004</v>
      </c>
      <c r="I30" s="327">
        <f>+X17</f>
        <v>327.50350458160756</v>
      </c>
      <c r="J30" s="320">
        <f>SUM(H30:I30)</f>
        <v>398.27034358160756</v>
      </c>
      <c r="K30" s="329">
        <f>+C30+H30</f>
        <v>94.077477292281756</v>
      </c>
      <c r="L30" s="330">
        <f>+D30+I30</f>
        <v>327.67870458160758</v>
      </c>
      <c r="M30" s="330"/>
      <c r="N30" s="331">
        <f>+F30</f>
        <v>373.99705999999998</v>
      </c>
      <c r="O30" s="294">
        <f>SUM(K30:N30)</f>
        <v>795.75324187388924</v>
      </c>
      <c r="P30" s="275"/>
      <c r="Q30" s="548"/>
      <c r="R30" s="674" t="s">
        <v>95</v>
      </c>
      <c r="S30" s="675">
        <v>29895.459940539782</v>
      </c>
      <c r="T30" s="675">
        <v>18169.253183000004</v>
      </c>
      <c r="U30" s="675">
        <v>778.20613199999991</v>
      </c>
      <c r="V30" s="675">
        <v>1814.1021040000001</v>
      </c>
      <c r="W30" s="675">
        <v>614.84426158769088</v>
      </c>
      <c r="X30" s="675">
        <v>1471.8450644721386</v>
      </c>
      <c r="Y30" s="675">
        <v>52743.710685599603</v>
      </c>
      <c r="Z30" s="550"/>
      <c r="AA30" s="548"/>
    </row>
    <row r="31" spans="2:27" ht="19.5" customHeight="1">
      <c r="B31" s="268"/>
      <c r="C31" s="308">
        <f>+C30/G30</f>
        <v>5.8645638321628377E-2</v>
      </c>
      <c r="D31" s="298">
        <f>+D30/G30</f>
        <v>4.407736804595047E-4</v>
      </c>
      <c r="E31" s="298"/>
      <c r="F31" s="345">
        <f>+F30/G30</f>
        <v>0.94091358799791214</v>
      </c>
      <c r="G31" s="314">
        <f>+G30/O30</f>
        <v>0.49950522018140231</v>
      </c>
      <c r="H31" s="297">
        <f>+H30/J30</f>
        <v>0.17768543438007589</v>
      </c>
      <c r="I31" s="296">
        <f>+I30/J30</f>
        <v>0.82231456561992411</v>
      </c>
      <c r="J31" s="321">
        <f>+J30/O30</f>
        <v>0.5004947798185978</v>
      </c>
      <c r="K31" s="332">
        <f>+K30/O30</f>
        <v>0.11822443483955185</v>
      </c>
      <c r="L31" s="333">
        <f>+L30/O30</f>
        <v>0.41178431621587791</v>
      </c>
      <c r="M31" s="333"/>
      <c r="N31" s="335">
        <f>+N30/O30</f>
        <v>0.46999124894457034</v>
      </c>
      <c r="O31" s="299">
        <f>+O30/O$56</f>
        <v>1.5087168337800516E-2</v>
      </c>
      <c r="P31" s="274"/>
      <c r="Q31" s="548"/>
      <c r="R31" s="550"/>
      <c r="S31" s="550"/>
      <c r="T31" s="550"/>
      <c r="U31" s="550"/>
      <c r="V31" s="550"/>
      <c r="W31" s="550"/>
      <c r="X31" s="550"/>
      <c r="Y31" s="550"/>
      <c r="Z31" s="550"/>
      <c r="AA31" s="548"/>
    </row>
    <row r="32" spans="2:27" ht="19.5" customHeight="1">
      <c r="B32" s="267" t="s">
        <v>11</v>
      </c>
      <c r="C32" s="307">
        <f>+S18</f>
        <v>1.8364777499999996</v>
      </c>
      <c r="D32" s="293">
        <f>+T18</f>
        <v>2.0835160000000004</v>
      </c>
      <c r="E32" s="293"/>
      <c r="F32" s="292"/>
      <c r="G32" s="313">
        <f>SUM(C32:F32)</f>
        <v>3.9199937499999997</v>
      </c>
      <c r="H32" s="326"/>
      <c r="I32" s="327">
        <f>+X18</f>
        <v>55.317473200000002</v>
      </c>
      <c r="J32" s="320">
        <f>SUM(H32:I32)</f>
        <v>55.317473200000002</v>
      </c>
      <c r="K32" s="329">
        <f>+C32+H32</f>
        <v>1.8364777499999996</v>
      </c>
      <c r="L32" s="330">
        <f>+D32+I32</f>
        <v>57.400989200000005</v>
      </c>
      <c r="M32" s="330"/>
      <c r="N32" s="331"/>
      <c r="O32" s="294">
        <f>SUM(K32:N32)</f>
        <v>59.237466950000005</v>
      </c>
      <c r="P32" s="275"/>
      <c r="Q32" s="548"/>
      <c r="R32" s="550"/>
      <c r="S32" s="550"/>
      <c r="T32" s="550"/>
      <c r="U32" s="550"/>
      <c r="V32" s="550"/>
      <c r="W32" s="550"/>
      <c r="X32" s="550"/>
      <c r="Y32" s="550"/>
      <c r="Z32" s="550"/>
      <c r="AA32" s="548"/>
    </row>
    <row r="33" spans="2:27" ht="19.5" customHeight="1">
      <c r="B33" s="268"/>
      <c r="C33" s="308">
        <f>+C32/G32</f>
        <v>0.46848996889344524</v>
      </c>
      <c r="D33" s="298">
        <f>+D32/G32</f>
        <v>0.53151003110655481</v>
      </c>
      <c r="E33" s="298"/>
      <c r="F33" s="318"/>
      <c r="G33" s="314">
        <f>+G32/O32</f>
        <v>6.6174229787858932E-2</v>
      </c>
      <c r="H33" s="297"/>
      <c r="I33" s="296">
        <f>+I32/J32</f>
        <v>1</v>
      </c>
      <c r="J33" s="321">
        <f>+J32/O32</f>
        <v>0.93382577021214097</v>
      </c>
      <c r="K33" s="332">
        <f>+K32/O32</f>
        <v>3.1001962854861731E-2</v>
      </c>
      <c r="L33" s="333">
        <f>+L32/O32</f>
        <v>0.96899803714513821</v>
      </c>
      <c r="M33" s="333"/>
      <c r="N33" s="335"/>
      <c r="O33" s="299">
        <f>+O32/O$56</f>
        <v>1.1231190634862435E-3</v>
      </c>
      <c r="P33" s="274"/>
      <c r="Q33" s="548"/>
      <c r="R33" s="548"/>
      <c r="S33" s="548"/>
      <c r="T33" s="548"/>
      <c r="U33" s="548"/>
      <c r="V33" s="548"/>
      <c r="W33" s="548"/>
      <c r="X33" s="548"/>
      <c r="Y33" s="548"/>
      <c r="Z33" s="548"/>
      <c r="AA33" s="548"/>
    </row>
    <row r="34" spans="2:27" ht="19.5" customHeight="1">
      <c r="B34" s="267" t="s">
        <v>12</v>
      </c>
      <c r="C34" s="307">
        <f>+S19</f>
        <v>6813.2849700000006</v>
      </c>
      <c r="D34" s="293">
        <f>+T19</f>
        <v>13735.145467</v>
      </c>
      <c r="E34" s="293"/>
      <c r="F34" s="292"/>
      <c r="G34" s="313">
        <f>SUM(C34:F34)</f>
        <v>20548.430437000003</v>
      </c>
      <c r="H34" s="326">
        <f>+W19</f>
        <v>198.00712986577921</v>
      </c>
      <c r="I34" s="327">
        <f>+X19</f>
        <v>420.78962615250003</v>
      </c>
      <c r="J34" s="320">
        <f>SUM(H34:I34)</f>
        <v>618.79675601827921</v>
      </c>
      <c r="K34" s="329">
        <f>+C34+H34</f>
        <v>7011.2920998657801</v>
      </c>
      <c r="L34" s="330">
        <f>+D34+I34</f>
        <v>14155.9350931525</v>
      </c>
      <c r="M34" s="330"/>
      <c r="N34" s="331"/>
      <c r="O34" s="294">
        <f>SUM(K34:N34)</f>
        <v>21167.22719301828</v>
      </c>
      <c r="P34" s="275"/>
      <c r="Q34" s="548"/>
      <c r="R34" s="548"/>
      <c r="S34" s="682"/>
      <c r="T34" s="548"/>
      <c r="U34" s="548"/>
      <c r="V34" s="548"/>
      <c r="W34" s="548"/>
      <c r="X34" s="548"/>
      <c r="Y34" s="548"/>
      <c r="Z34" s="548"/>
      <c r="AA34" s="548"/>
    </row>
    <row r="35" spans="2:27" ht="19.5" customHeight="1">
      <c r="B35" s="268"/>
      <c r="C35" s="308">
        <f>+C34/G34</f>
        <v>0.33157203859871626</v>
      </c>
      <c r="D35" s="298">
        <f>+D34/G34</f>
        <v>0.66842796140128369</v>
      </c>
      <c r="E35" s="298"/>
      <c r="F35" s="318"/>
      <c r="G35" s="314">
        <f>+G34/O34</f>
        <v>0.97076628174414936</v>
      </c>
      <c r="H35" s="297">
        <f>+H34/J34</f>
        <v>0.31998734308156279</v>
      </c>
      <c r="I35" s="296">
        <f>+I34/J34</f>
        <v>0.68001265691843726</v>
      </c>
      <c r="J35" s="321">
        <f>+J34/O34</f>
        <v>2.9233718255850763E-2</v>
      </c>
      <c r="K35" s="332">
        <f>+K34/O34</f>
        <v>0.33123337487388799</v>
      </c>
      <c r="L35" s="333">
        <f>+L34/O34</f>
        <v>0.66876662512611207</v>
      </c>
      <c r="M35" s="333"/>
      <c r="N35" s="335"/>
      <c r="O35" s="299">
        <f>+O34/O$56</f>
        <v>0.40132229829626831</v>
      </c>
      <c r="P35" s="274"/>
      <c r="Q35" s="548"/>
      <c r="R35" s="548"/>
      <c r="S35" s="682"/>
      <c r="T35" s="548"/>
      <c r="U35" s="548"/>
      <c r="V35" s="548"/>
      <c r="W35" s="548"/>
      <c r="X35" s="548"/>
      <c r="Y35" s="548"/>
      <c r="Z35" s="548"/>
      <c r="AA35" s="548"/>
    </row>
    <row r="36" spans="2:27" ht="19.5" customHeight="1">
      <c r="B36" s="267" t="s">
        <v>13</v>
      </c>
      <c r="C36" s="307"/>
      <c r="D36" s="293">
        <f>+T20</f>
        <v>369.50137999999993</v>
      </c>
      <c r="E36" s="293"/>
      <c r="F36" s="292"/>
      <c r="G36" s="313">
        <f>SUM(C36:F36)</f>
        <v>369.50137999999993</v>
      </c>
      <c r="H36" s="326"/>
      <c r="I36" s="327">
        <f>+X20</f>
        <v>135.18226980000003</v>
      </c>
      <c r="J36" s="320">
        <f>SUM(H36:I36)</f>
        <v>135.18226980000003</v>
      </c>
      <c r="K36" s="329"/>
      <c r="L36" s="330">
        <f>+D36+I36</f>
        <v>504.68364979999996</v>
      </c>
      <c r="M36" s="330"/>
      <c r="N36" s="331"/>
      <c r="O36" s="294">
        <f>SUM(K36:N36)</f>
        <v>504.68364979999996</v>
      </c>
      <c r="P36" s="275"/>
      <c r="Q36" s="548"/>
      <c r="R36" s="548"/>
      <c r="S36" s="682"/>
      <c r="T36" s="548"/>
      <c r="U36" s="548"/>
      <c r="V36" s="548"/>
      <c r="W36" s="548"/>
      <c r="X36" s="548"/>
      <c r="Y36" s="548"/>
      <c r="Z36" s="548"/>
      <c r="AA36" s="548"/>
    </row>
    <row r="37" spans="2:27" ht="19.5" customHeight="1">
      <c r="B37" s="268"/>
      <c r="C37" s="308"/>
      <c r="D37" s="298">
        <f>+D36/G36</f>
        <v>1</v>
      </c>
      <c r="E37" s="298"/>
      <c r="F37" s="318"/>
      <c r="G37" s="314">
        <f>+G36/O36</f>
        <v>0.73214454271785678</v>
      </c>
      <c r="H37" s="297"/>
      <c r="I37" s="296">
        <f>+I36/J36</f>
        <v>1</v>
      </c>
      <c r="J37" s="321">
        <f>+J36/O36</f>
        <v>0.26785545728214322</v>
      </c>
      <c r="K37" s="332"/>
      <c r="L37" s="333">
        <f>+L36/O36</f>
        <v>1</v>
      </c>
      <c r="M37" s="333"/>
      <c r="N37" s="335"/>
      <c r="O37" s="299">
        <f>+O36/O$56</f>
        <v>9.5686034076815831E-3</v>
      </c>
      <c r="P37" s="274"/>
      <c r="Q37" s="548"/>
      <c r="R37" s="548"/>
      <c r="S37" s="682"/>
      <c r="T37" s="548"/>
      <c r="U37" s="548"/>
      <c r="V37" s="548"/>
      <c r="W37" s="548"/>
      <c r="X37" s="548"/>
      <c r="Y37" s="548"/>
      <c r="Z37" s="548"/>
      <c r="AA37" s="548"/>
    </row>
    <row r="38" spans="2:27" ht="19.5" customHeight="1">
      <c r="B38" s="267" t="s">
        <v>14</v>
      </c>
      <c r="C38" s="307"/>
      <c r="D38" s="293">
        <f>+T21</f>
        <v>6.4997399999999983</v>
      </c>
      <c r="E38" s="293"/>
      <c r="F38" s="292"/>
      <c r="G38" s="313">
        <f>SUM(C38:F38)</f>
        <v>6.4997399999999983</v>
      </c>
      <c r="H38" s="326"/>
      <c r="I38" s="327"/>
      <c r="J38" s="320"/>
      <c r="K38" s="329"/>
      <c r="L38" s="330">
        <f>+D38+I38</f>
        <v>6.4997399999999983</v>
      </c>
      <c r="M38" s="330"/>
      <c r="N38" s="331"/>
      <c r="O38" s="294">
        <f>SUM(K38:N38)</f>
        <v>6.4997399999999983</v>
      </c>
      <c r="P38" s="275"/>
      <c r="Q38" s="548"/>
      <c r="R38" s="548"/>
      <c r="S38" s="682"/>
      <c r="T38" s="548"/>
      <c r="U38" s="548"/>
      <c r="V38" s="548"/>
      <c r="W38" s="548"/>
      <c r="X38" s="548"/>
      <c r="Y38" s="548"/>
      <c r="Z38" s="548"/>
      <c r="AA38" s="548"/>
    </row>
    <row r="39" spans="2:27" ht="19.5" customHeight="1">
      <c r="B39" s="268"/>
      <c r="C39" s="308"/>
      <c r="D39" s="298">
        <f>+D38/G38</f>
        <v>1</v>
      </c>
      <c r="E39" s="298"/>
      <c r="F39" s="318"/>
      <c r="G39" s="314">
        <f>+G38/O38</f>
        <v>1</v>
      </c>
      <c r="H39" s="297"/>
      <c r="I39" s="296"/>
      <c r="J39" s="321"/>
      <c r="K39" s="332"/>
      <c r="L39" s="333">
        <f>+L38/O38</f>
        <v>1</v>
      </c>
      <c r="M39" s="333"/>
      <c r="N39" s="335"/>
      <c r="O39" s="299">
        <f>+O38/O$56</f>
        <v>1.2323251275861777E-4</v>
      </c>
      <c r="P39" s="274"/>
      <c r="Q39" s="548"/>
      <c r="R39" s="548"/>
      <c r="S39" s="682"/>
      <c r="T39" s="548"/>
      <c r="U39" s="548"/>
      <c r="V39" s="548"/>
      <c r="W39" s="548"/>
      <c r="X39" s="548"/>
      <c r="Y39" s="548"/>
      <c r="Z39" s="548"/>
      <c r="AA39" s="548"/>
    </row>
    <row r="40" spans="2:27" ht="19.5" customHeight="1">
      <c r="B40" s="267" t="s">
        <v>15</v>
      </c>
      <c r="C40" s="307">
        <f>+S22</f>
        <v>1.6468799999999999</v>
      </c>
      <c r="D40" s="293">
        <f>+T22</f>
        <v>20.665377000000003</v>
      </c>
      <c r="E40" s="293">
        <f>+U22</f>
        <v>643.8359109999999</v>
      </c>
      <c r="F40" s="292"/>
      <c r="G40" s="313">
        <f>SUM(C40:F40)</f>
        <v>666.14816799999994</v>
      </c>
      <c r="H40" s="326">
        <f>+W22</f>
        <v>35.076366999999998</v>
      </c>
      <c r="I40" s="327">
        <f>+X22</f>
        <v>10.430218</v>
      </c>
      <c r="J40" s="320">
        <f>SUM(H40:I40)</f>
        <v>45.506585000000001</v>
      </c>
      <c r="K40" s="329">
        <f>+C40+H40</f>
        <v>36.723247000000001</v>
      </c>
      <c r="L40" s="330">
        <f>+D40+I40</f>
        <v>31.095595000000003</v>
      </c>
      <c r="M40" s="330">
        <f>E40</f>
        <v>643.8359109999999</v>
      </c>
      <c r="N40" s="331"/>
      <c r="O40" s="294">
        <f>SUM(K40:N40)</f>
        <v>711.65475299999991</v>
      </c>
      <c r="P40" s="275"/>
      <c r="Q40" s="548"/>
      <c r="R40" s="548"/>
      <c r="S40" s="682"/>
      <c r="T40" s="548"/>
      <c r="U40" s="548"/>
      <c r="V40" s="548"/>
      <c r="W40" s="548"/>
      <c r="X40" s="548"/>
      <c r="Y40" s="548"/>
      <c r="Z40" s="548"/>
      <c r="AA40" s="548"/>
    </row>
    <row r="41" spans="2:27" ht="19.5" customHeight="1">
      <c r="B41" s="268"/>
      <c r="C41" s="308">
        <f>+C40/G40</f>
        <v>2.4722427818791208E-3</v>
      </c>
      <c r="D41" s="298">
        <f>+D40/G40</f>
        <v>3.1022192948521335E-2</v>
      </c>
      <c r="E41" s="298">
        <f>+E40/G40</f>
        <v>0.96650556426959944</v>
      </c>
      <c r="F41" s="318"/>
      <c r="G41" s="314">
        <f>+G40/O40</f>
        <v>0.9360552503750369</v>
      </c>
      <c r="H41" s="297">
        <f>+H40/J40</f>
        <v>0.77079761093916399</v>
      </c>
      <c r="I41" s="296">
        <f>+I40/J40</f>
        <v>0.22920238906083593</v>
      </c>
      <c r="J41" s="321">
        <f>+J40/O40</f>
        <v>6.3944749624963174E-2</v>
      </c>
      <c r="K41" s="332">
        <f>+K40/O40</f>
        <v>5.1602616079204355E-2</v>
      </c>
      <c r="L41" s="333">
        <f>+L40/O40</f>
        <v>4.369477596954939E-2</v>
      </c>
      <c r="M41" s="333">
        <f>+M40/O40</f>
        <v>0.90470260795124624</v>
      </c>
      <c r="N41" s="335"/>
      <c r="O41" s="299">
        <f>+O40/O$56</f>
        <v>1.3492694081425333E-2</v>
      </c>
      <c r="P41" s="274"/>
      <c r="Q41" s="548"/>
      <c r="R41" s="548"/>
      <c r="S41" s="548"/>
      <c r="T41" s="548"/>
      <c r="U41" s="548"/>
      <c r="V41" s="548"/>
      <c r="W41" s="548"/>
      <c r="X41" s="548"/>
      <c r="Y41" s="548"/>
      <c r="Z41" s="548"/>
      <c r="AA41" s="548"/>
    </row>
    <row r="42" spans="2:27" ht="19.5" customHeight="1">
      <c r="B42" s="267" t="s">
        <v>16</v>
      </c>
      <c r="C42" s="307">
        <f>+S23</f>
        <v>800.24074599999994</v>
      </c>
      <c r="D42" s="293">
        <f>+T23</f>
        <v>0.16973099999999999</v>
      </c>
      <c r="E42" s="293"/>
      <c r="F42" s="292"/>
      <c r="G42" s="313">
        <f>SUM(C42:F42)</f>
        <v>800.4104769999999</v>
      </c>
      <c r="H42" s="326">
        <f>+W23</f>
        <v>62.460940000000001</v>
      </c>
      <c r="I42" s="327">
        <f>+X23</f>
        <v>0</v>
      </c>
      <c r="J42" s="320">
        <f>SUM(H42:I42)</f>
        <v>62.460940000000001</v>
      </c>
      <c r="K42" s="329">
        <f>+C42+H42</f>
        <v>862.701686</v>
      </c>
      <c r="L42" s="330">
        <f>+D42+I42</f>
        <v>0.16973099999999999</v>
      </c>
      <c r="M42" s="330"/>
      <c r="N42" s="331"/>
      <c r="O42" s="294">
        <f>SUM(K42:N42)</f>
        <v>862.87141699999995</v>
      </c>
      <c r="P42" s="275"/>
      <c r="Q42" s="548"/>
      <c r="R42" s="548"/>
      <c r="S42" s="548"/>
      <c r="T42" s="548"/>
      <c r="U42" s="548"/>
      <c r="V42" s="548"/>
      <c r="W42" s="548"/>
      <c r="X42" s="548"/>
      <c r="Y42" s="548"/>
      <c r="Z42" s="548"/>
      <c r="AA42" s="548"/>
    </row>
    <row r="43" spans="2:27" ht="19.5" customHeight="1">
      <c r="B43" s="268"/>
      <c r="C43" s="308">
        <f>+C42/G42</f>
        <v>0.99978794505459734</v>
      </c>
      <c r="D43" s="298">
        <f>+D42/G42</f>
        <v>2.1205494540271994E-4</v>
      </c>
      <c r="E43" s="298"/>
      <c r="F43" s="318"/>
      <c r="G43" s="314">
        <f>+G42/O42</f>
        <v>0.92761269087210929</v>
      </c>
      <c r="H43" s="297">
        <f>+H42/J42</f>
        <v>1</v>
      </c>
      <c r="I43" s="296">
        <f>+I42/J42</f>
        <v>0</v>
      </c>
      <c r="J43" s="321">
        <f>+J42/O42</f>
        <v>7.2387309127890612E-2</v>
      </c>
      <c r="K43" s="332">
        <f>+K42/O42</f>
        <v>0.99980329514148225</v>
      </c>
      <c r="L43" s="333">
        <f>+L42/O42</f>
        <v>1.9670485851775525E-4</v>
      </c>
      <c r="M43" s="333"/>
      <c r="N43" s="335"/>
      <c r="O43" s="299">
        <f>+O42/O$56</f>
        <v>1.6359702527254799E-2</v>
      </c>
      <c r="P43" s="274"/>
      <c r="Q43" s="548"/>
      <c r="R43" s="548"/>
      <c r="S43" s="548"/>
      <c r="T43" s="548"/>
      <c r="U43" s="548"/>
      <c r="V43" s="548"/>
      <c r="W43" s="548"/>
      <c r="X43" s="548"/>
      <c r="Y43" s="548"/>
      <c r="Z43" s="548"/>
      <c r="AA43" s="548"/>
    </row>
    <row r="44" spans="2:27" ht="19.5" customHeight="1">
      <c r="B44" s="267" t="s">
        <v>17</v>
      </c>
      <c r="C44" s="307">
        <f>+S24</f>
        <v>181.32597699999999</v>
      </c>
      <c r="D44" s="293">
        <f>+T24</f>
        <v>969.77780100000007</v>
      </c>
      <c r="E44" s="293"/>
      <c r="F44" s="292">
        <f>+V24</f>
        <v>142.81551000000002</v>
      </c>
      <c r="G44" s="313">
        <f>SUM(C44:F44)</f>
        <v>1293.9192880000001</v>
      </c>
      <c r="H44" s="326"/>
      <c r="I44" s="327">
        <f>+X24</f>
        <v>97.692855380063918</v>
      </c>
      <c r="J44" s="320">
        <f>SUM(H44:I44)</f>
        <v>97.692855380063918</v>
      </c>
      <c r="K44" s="329">
        <f>+C44+H44</f>
        <v>181.32597699999999</v>
      </c>
      <c r="L44" s="330">
        <f>+D44+I44</f>
        <v>1067.4706563800639</v>
      </c>
      <c r="M44" s="330"/>
      <c r="N44" s="331">
        <f>+F44</f>
        <v>142.81551000000002</v>
      </c>
      <c r="O44" s="294">
        <f>SUM(K44:N44)</f>
        <v>1391.612143380064</v>
      </c>
      <c r="P44" s="275"/>
      <c r="Q44" s="548"/>
      <c r="R44" s="548"/>
      <c r="S44" s="548"/>
      <c r="T44" s="548"/>
      <c r="U44" s="548"/>
      <c r="V44" s="548"/>
      <c r="W44" s="548"/>
      <c r="X44" s="548"/>
      <c r="Y44" s="548"/>
      <c r="Z44" s="548"/>
      <c r="AA44" s="548"/>
    </row>
    <row r="45" spans="2:27" ht="19.5" customHeight="1">
      <c r="B45" s="268"/>
      <c r="C45" s="308">
        <f>+C44/G44</f>
        <v>0.14013700752561931</v>
      </c>
      <c r="D45" s="298">
        <f>+D44/G44</f>
        <v>0.74948863502836971</v>
      </c>
      <c r="E45" s="298"/>
      <c r="F45" s="345">
        <f>+F44/G44</f>
        <v>0.11037435744601097</v>
      </c>
      <c r="G45" s="314">
        <f>+G44/O44</f>
        <v>0.92979879067253657</v>
      </c>
      <c r="H45" s="297"/>
      <c r="I45" s="296">
        <f>+I44/J44</f>
        <v>1</v>
      </c>
      <c r="J45" s="321">
        <f>+J44/O44</f>
        <v>7.0201209327463418E-2</v>
      </c>
      <c r="K45" s="332">
        <f>+K44/O44</f>
        <v>0.13029922012578898</v>
      </c>
      <c r="L45" s="333">
        <f>+L44/O44</f>
        <v>0.76707483579965163</v>
      </c>
      <c r="M45" s="333"/>
      <c r="N45" s="335">
        <f>+N44/O44</f>
        <v>0.10262594407455927</v>
      </c>
      <c r="O45" s="299">
        <f>+O44/O$56</f>
        <v>2.638441864045811E-2</v>
      </c>
      <c r="P45" s="274"/>
      <c r="Q45" s="548"/>
      <c r="R45" s="548"/>
      <c r="S45" s="548"/>
      <c r="T45" s="548"/>
      <c r="U45" s="548"/>
      <c r="V45" s="548"/>
      <c r="W45" s="548"/>
      <c r="X45" s="548"/>
      <c r="Y45" s="548"/>
      <c r="Z45" s="548"/>
      <c r="AA45" s="548"/>
    </row>
    <row r="46" spans="2:27" ht="19.5" customHeight="1">
      <c r="B46" s="267" t="s">
        <v>18</v>
      </c>
      <c r="C46" s="307">
        <f>+S25</f>
        <v>1044.9368757499999</v>
      </c>
      <c r="D46" s="293">
        <f>+T25</f>
        <v>2.9608800000000004</v>
      </c>
      <c r="E46" s="293"/>
      <c r="F46" s="292"/>
      <c r="G46" s="313">
        <f>SUM(C46:F46)</f>
        <v>1047.89775575</v>
      </c>
      <c r="H46" s="326"/>
      <c r="I46" s="327">
        <f>+X25</f>
        <v>10.598662000000001</v>
      </c>
      <c r="J46" s="320">
        <f>SUM(H46:I46)</f>
        <v>10.598662000000001</v>
      </c>
      <c r="K46" s="329">
        <f>+C46+H46</f>
        <v>1044.9368757499999</v>
      </c>
      <c r="L46" s="330">
        <f>+D46+I46</f>
        <v>13.559542</v>
      </c>
      <c r="M46" s="330"/>
      <c r="N46" s="331"/>
      <c r="O46" s="294">
        <f>SUM(K46:N46)</f>
        <v>1058.4964177499999</v>
      </c>
      <c r="P46" s="275"/>
    </row>
    <row r="47" spans="2:27" ht="19.5" customHeight="1">
      <c r="B47" s="268"/>
      <c r="C47" s="308">
        <f>+C46/G46</f>
        <v>0.99717445716077435</v>
      </c>
      <c r="D47" s="298">
        <f>+D46/G46</f>
        <v>2.8255428392256108E-3</v>
      </c>
      <c r="E47" s="298"/>
      <c r="F47" s="318"/>
      <c r="G47" s="314">
        <f>+G46/O46</f>
        <v>0.98998705916971452</v>
      </c>
      <c r="H47" s="297"/>
      <c r="I47" s="296">
        <f>+I46/J46</f>
        <v>1</v>
      </c>
      <c r="J47" s="321">
        <f>+J46/O46</f>
        <v>1.0012940830285585E-2</v>
      </c>
      <c r="K47" s="332">
        <f>+K46/O46</f>
        <v>0.98718980832375147</v>
      </c>
      <c r="L47" s="333">
        <f>+L46/O46</f>
        <v>1.2810191676248592E-2</v>
      </c>
      <c r="M47" s="333"/>
      <c r="N47" s="335"/>
      <c r="O47" s="299">
        <f>+O46/O$56</f>
        <v>2.0068675563226852E-2</v>
      </c>
      <c r="P47" s="274"/>
      <c r="U47" s="410"/>
      <c r="V47" s="410"/>
    </row>
    <row r="48" spans="2:27" ht="19.5" customHeight="1">
      <c r="B48" s="267" t="s">
        <v>19</v>
      </c>
      <c r="C48" s="307">
        <f>+S26</f>
        <v>42.645590999999996</v>
      </c>
      <c r="D48" s="293">
        <f>+T26</f>
        <v>2.6995400000000003</v>
      </c>
      <c r="E48" s="293"/>
      <c r="F48" s="292"/>
      <c r="G48" s="313">
        <f>SUM(C48:F48)</f>
        <v>45.345130999999995</v>
      </c>
      <c r="H48" s="326"/>
      <c r="I48" s="327">
        <f>+X26</f>
        <v>0</v>
      </c>
      <c r="J48" s="320">
        <f>SUM(H48:I48)</f>
        <v>0</v>
      </c>
      <c r="K48" s="329">
        <f>+C48+H48</f>
        <v>42.645590999999996</v>
      </c>
      <c r="L48" s="330">
        <f>+D48+I48</f>
        <v>2.6995400000000003</v>
      </c>
      <c r="M48" s="330"/>
      <c r="N48" s="331"/>
      <c r="O48" s="294">
        <f>SUM(K48:N48)</f>
        <v>45.345130999999995</v>
      </c>
      <c r="P48" s="275"/>
    </row>
    <row r="49" spans="2:24" ht="19.5" customHeight="1">
      <c r="B49" s="268"/>
      <c r="C49" s="308">
        <f>+C48/G48</f>
        <v>0.94046681660264697</v>
      </c>
      <c r="D49" s="298">
        <f>+D48/G48</f>
        <v>5.9533183397353084E-2</v>
      </c>
      <c r="E49" s="298"/>
      <c r="F49" s="318"/>
      <c r="G49" s="314">
        <f>+G48/O48</f>
        <v>1</v>
      </c>
      <c r="H49" s="297"/>
      <c r="I49" s="296" t="e">
        <f>+I48/J48</f>
        <v>#DIV/0!</v>
      </c>
      <c r="J49" s="321">
        <f>+J48/O48</f>
        <v>0</v>
      </c>
      <c r="K49" s="332">
        <f>+K48/O48</f>
        <v>0.94046681660264697</v>
      </c>
      <c r="L49" s="333">
        <f>+L48/O48</f>
        <v>5.9533183397353084E-2</v>
      </c>
      <c r="M49" s="333"/>
      <c r="N49" s="335"/>
      <c r="O49" s="299">
        <f>+O48/O$56</f>
        <v>8.5972584049495747E-4</v>
      </c>
      <c r="P49" s="274"/>
    </row>
    <row r="50" spans="2:24" ht="19.5" customHeight="1">
      <c r="B50" s="267" t="s">
        <v>20</v>
      </c>
      <c r="C50" s="307">
        <f>+S27</f>
        <v>107.93592500000001</v>
      </c>
      <c r="D50" s="293"/>
      <c r="E50" s="293">
        <f>+U27</f>
        <v>49.530982000000002</v>
      </c>
      <c r="F50" s="292"/>
      <c r="G50" s="313">
        <f>SUM(C50:F50)</f>
        <v>157.46690700000002</v>
      </c>
      <c r="H50" s="326"/>
      <c r="I50" s="327">
        <f>+X27</f>
        <v>0.17668200000000001</v>
      </c>
      <c r="J50" s="320">
        <f>SUM(H50:I50)</f>
        <v>0.17668200000000001</v>
      </c>
      <c r="K50" s="329">
        <f>+C50+H50</f>
        <v>107.93592500000001</v>
      </c>
      <c r="L50" s="330">
        <f>+D50+I50</f>
        <v>0.17668200000000001</v>
      </c>
      <c r="M50" s="330">
        <f>E50</f>
        <v>49.530982000000002</v>
      </c>
      <c r="N50" s="331"/>
      <c r="O50" s="294">
        <f>SUM(K50:N50)</f>
        <v>157.64358900000002</v>
      </c>
      <c r="P50" s="275"/>
    </row>
    <row r="51" spans="2:24" ht="19.5" customHeight="1">
      <c r="B51" s="268"/>
      <c r="C51" s="308">
        <f>+C50/G50</f>
        <v>0.68545148346630058</v>
      </c>
      <c r="D51" s="298"/>
      <c r="E51" s="298">
        <f>+E50/G50</f>
        <v>0.31454851653369931</v>
      </c>
      <c r="F51" s="318"/>
      <c r="G51" s="314">
        <f>+G50/O50</f>
        <v>0.99887923130194656</v>
      </c>
      <c r="H51" s="297"/>
      <c r="I51" s="296">
        <f>+I50/J50</f>
        <v>1</v>
      </c>
      <c r="J51" s="321">
        <f>+J50/O50</f>
        <v>1.1207686980534298E-3</v>
      </c>
      <c r="K51" s="332">
        <f>+K50/O50</f>
        <v>0.68468325089959725</v>
      </c>
      <c r="L51" s="333">
        <f>+L50/O50</f>
        <v>1.1207686980534298E-3</v>
      </c>
      <c r="M51" s="333">
        <f>+M50/O50</f>
        <v>0.3141959804023492</v>
      </c>
      <c r="N51" s="335"/>
      <c r="O51" s="299">
        <f>+O50/O$56</f>
        <v>2.9888604148407172E-3</v>
      </c>
      <c r="P51" s="274"/>
    </row>
    <row r="52" spans="2:24" ht="19.5" customHeight="1">
      <c r="B52" s="267" t="s">
        <v>21</v>
      </c>
      <c r="C52" s="307"/>
      <c r="D52" s="293">
        <f>+T28</f>
        <v>0.35039999999999999</v>
      </c>
      <c r="E52" s="293"/>
      <c r="F52" s="292"/>
      <c r="G52" s="313">
        <f>SUM(C52:F52)</f>
        <v>0.35039999999999999</v>
      </c>
      <c r="H52" s="326"/>
      <c r="I52" s="327">
        <f>+X28</f>
        <v>12.856176000000001</v>
      </c>
      <c r="J52" s="320">
        <f>SUM(H52:I52)</f>
        <v>12.856176000000001</v>
      </c>
      <c r="K52" s="329"/>
      <c r="L52" s="330">
        <f>+D52+I52</f>
        <v>13.206576000000002</v>
      </c>
      <c r="M52" s="330"/>
      <c r="N52" s="331"/>
      <c r="O52" s="294">
        <f>SUM(K52:N52)</f>
        <v>13.206576000000002</v>
      </c>
      <c r="P52" s="275"/>
    </row>
    <row r="53" spans="2:24" ht="19.5" customHeight="1">
      <c r="B53" s="268"/>
      <c r="C53" s="308"/>
      <c r="D53" s="298">
        <f>+D52/G52</f>
        <v>1</v>
      </c>
      <c r="E53" s="298"/>
      <c r="F53" s="318"/>
      <c r="G53" s="314">
        <f>+G52/O52</f>
        <v>2.6532236667551071E-2</v>
      </c>
      <c r="H53" s="297"/>
      <c r="I53" s="296">
        <f>+I52/J52</f>
        <v>1</v>
      </c>
      <c r="J53" s="321">
        <f>+J52/O52</f>
        <v>0.97346776333244889</v>
      </c>
      <c r="K53" s="332"/>
      <c r="L53" s="333">
        <f>+L52/O52</f>
        <v>1</v>
      </c>
      <c r="M53" s="333"/>
      <c r="N53" s="335"/>
      <c r="O53" s="299">
        <f>+O52/O$56</f>
        <v>2.5039148418516064E-4</v>
      </c>
      <c r="P53" s="274"/>
    </row>
    <row r="54" spans="2:24" ht="19.5" customHeight="1">
      <c r="B54" s="305" t="s">
        <v>22</v>
      </c>
      <c r="C54" s="307">
        <f>+S29</f>
        <v>5.1057209999999991</v>
      </c>
      <c r="D54" s="293">
        <f>+T29</f>
        <v>87.897761999999972</v>
      </c>
      <c r="E54" s="293">
        <f>+U29</f>
        <v>7.8017000000000017E-2</v>
      </c>
      <c r="F54" s="292"/>
      <c r="G54" s="313">
        <f>SUM(C54:F54)</f>
        <v>93.081499999999977</v>
      </c>
      <c r="H54" s="328"/>
      <c r="I54" s="292">
        <f>+X29</f>
        <v>2.1205629999999998</v>
      </c>
      <c r="J54" s="320">
        <f>SUM(H54:I54)</f>
        <v>2.1205629999999998</v>
      </c>
      <c r="K54" s="329">
        <f>+C54+H54</f>
        <v>5.1057209999999991</v>
      </c>
      <c r="L54" s="330">
        <f>+D54+I54</f>
        <v>90.018324999999976</v>
      </c>
      <c r="M54" s="330">
        <f>E54</f>
        <v>7.8017000000000017E-2</v>
      </c>
      <c r="N54" s="331"/>
      <c r="O54" s="294">
        <f>SUM(K54:N54)</f>
        <v>95.202062999999981</v>
      </c>
      <c r="P54" s="275"/>
    </row>
    <row r="55" spans="2:24" ht="19.5" customHeight="1" thickBot="1">
      <c r="B55" s="300"/>
      <c r="C55" s="309">
        <f>+C54/G54</f>
        <v>5.4852156443546789E-2</v>
      </c>
      <c r="D55" s="301">
        <f>+D54/G54</f>
        <v>0.9443096855981048</v>
      </c>
      <c r="E55" s="298">
        <f>+E54/G54</f>
        <v>8.3815795834832959E-4</v>
      </c>
      <c r="F55" s="319"/>
      <c r="G55" s="315">
        <f>+G54/O54</f>
        <v>0.97772566126009264</v>
      </c>
      <c r="H55" s="303"/>
      <c r="I55" s="302">
        <f>+I54/J54</f>
        <v>1</v>
      </c>
      <c r="J55" s="322">
        <f>+J54/O54</f>
        <v>2.2274338739907352E-2</v>
      </c>
      <c r="K55" s="336">
        <f>+K54/O54</f>
        <v>5.3630360930308832E-2</v>
      </c>
      <c r="L55" s="337">
        <f>+L54/O54</f>
        <v>0.94555015052562452</v>
      </c>
      <c r="M55" s="333">
        <f>+M54/O54</f>
        <v>8.1948854406652962E-4</v>
      </c>
      <c r="N55" s="338"/>
      <c r="O55" s="304">
        <f>+O54/O$56</f>
        <v>1.8049936525605999E-3</v>
      </c>
      <c r="P55" s="274"/>
      <c r="R55" s="399"/>
      <c r="S55" s="399"/>
      <c r="T55" s="399"/>
      <c r="U55" s="402"/>
      <c r="V55" s="241"/>
      <c r="W55" s="241"/>
      <c r="X55" s="241"/>
    </row>
    <row r="56" spans="2:24" s="240" customFormat="1" ht="20.25" customHeight="1" thickTop="1">
      <c r="B56" s="270" t="s">
        <v>23</v>
      </c>
      <c r="C56" s="310">
        <f t="shared" ref="C56:M56" si="1">SUM(C6,C8,C10,C12,C14,C16,C18,C20,C22,C24,C26,C28,C30,C32,C34,C36,C38,C40,C42,C44,C46,C48,C50,C52,C54)</f>
        <v>29895.459940539782</v>
      </c>
      <c r="D56" s="259">
        <f t="shared" si="1"/>
        <v>18169.253183000004</v>
      </c>
      <c r="E56" s="259">
        <f t="shared" si="1"/>
        <v>778.20613199999991</v>
      </c>
      <c r="F56" s="260">
        <f t="shared" si="1"/>
        <v>1814.1021040000001</v>
      </c>
      <c r="G56" s="316">
        <f t="shared" si="1"/>
        <v>50657.02135953978</v>
      </c>
      <c r="H56" s="258">
        <f t="shared" si="1"/>
        <v>614.84426158769088</v>
      </c>
      <c r="I56" s="260">
        <f t="shared" si="1"/>
        <v>1471.8450644721386</v>
      </c>
      <c r="J56" s="323">
        <f t="shared" si="1"/>
        <v>2086.6893260598285</v>
      </c>
      <c r="K56" s="339">
        <f t="shared" si="1"/>
        <v>30510.304202127474</v>
      </c>
      <c r="L56" s="340">
        <f t="shared" si="1"/>
        <v>19641.098247472142</v>
      </c>
      <c r="M56" s="340">
        <f t="shared" si="1"/>
        <v>778.20613199999991</v>
      </c>
      <c r="N56" s="341">
        <f>SUM(N6,N8,N10,N12,N14,N16,N20,N22,N24,N26,N28,N30,N32,N34,N36,N38,N40,N42,N44,N46,N48,N50,N52,N54)</f>
        <v>1814.1021040000001</v>
      </c>
      <c r="O56" s="261">
        <f>SUM(K56:N56)</f>
        <v>52743.71068559961</v>
      </c>
      <c r="P56" s="276"/>
    </row>
    <row r="57" spans="2:24" ht="20.25" customHeight="1">
      <c r="B57" s="269"/>
      <c r="C57" s="311">
        <f>C56/G56</f>
        <v>0.59015431895128279</v>
      </c>
      <c r="D57" s="245">
        <f>D56/G56</f>
        <v>0.35867196087277153</v>
      </c>
      <c r="E57" s="245">
        <f>E56/G56</f>
        <v>1.5362256033110549E-2</v>
      </c>
      <c r="F57" s="246">
        <f>+F56/G56</f>
        <v>3.5811464142835286E-2</v>
      </c>
      <c r="G57" s="317">
        <f>G56/O56</f>
        <v>0.96043719148813034</v>
      </c>
      <c r="H57" s="244">
        <f>H56/J56</f>
        <v>0.29465059983254183</v>
      </c>
      <c r="I57" s="246">
        <f>I56/J56</f>
        <v>0.70534940016745862</v>
      </c>
      <c r="J57" s="324">
        <f>J56/O56</f>
        <v>3.9562808511869614E-2</v>
      </c>
      <c r="K57" s="342">
        <f>K56/O56</f>
        <v>0.57846336189724268</v>
      </c>
      <c r="L57" s="343">
        <f>L56/O56</f>
        <v>0.37238749401897253</v>
      </c>
      <c r="M57" s="343">
        <f>M56/O56</f>
        <v>1.4754482039362282E-2</v>
      </c>
      <c r="N57" s="344">
        <f>+N56/O56</f>
        <v>3.4394662044422611E-2</v>
      </c>
      <c r="O57" s="247"/>
      <c r="P57" s="277"/>
    </row>
    <row r="58" spans="2:24" ht="2.25" customHeight="1" thickBot="1">
      <c r="B58" s="248"/>
      <c r="C58" s="248"/>
      <c r="D58" s="250"/>
      <c r="E58" s="250"/>
      <c r="F58" s="250"/>
      <c r="G58" s="279"/>
      <c r="H58" s="248"/>
      <c r="I58" s="250"/>
      <c r="J58" s="279"/>
      <c r="K58" s="266"/>
      <c r="L58" s="250"/>
      <c r="M58" s="252"/>
      <c r="N58" s="253"/>
      <c r="O58" s="254"/>
      <c r="P58" s="278"/>
    </row>
    <row r="60" spans="2:24">
      <c r="B60" s="237" t="s">
        <v>55</v>
      </c>
      <c r="N60" s="256"/>
    </row>
    <row r="61" spans="2:24">
      <c r="K61" s="264"/>
    </row>
    <row r="62" spans="2:24" ht="14.25">
      <c r="B62" s="255" t="s">
        <v>56</v>
      </c>
      <c r="O62" s="264"/>
      <c r="P62" s="264"/>
    </row>
    <row r="63" spans="2:24" ht="14.25">
      <c r="B63" s="257" t="s">
        <v>57</v>
      </c>
    </row>
    <row r="64" spans="2:24" ht="14.25">
      <c r="B64" s="257" t="s">
        <v>58</v>
      </c>
    </row>
    <row r="65" spans="2:5" ht="14.25">
      <c r="B65" s="257" t="s">
        <v>59</v>
      </c>
    </row>
    <row r="67" spans="2:5">
      <c r="C67" s="264"/>
      <c r="D67" s="264"/>
      <c r="E67" s="264"/>
    </row>
  </sheetData>
  <mergeCells count="17">
    <mergeCell ref="K3:N3"/>
    <mergeCell ref="B3:B5"/>
    <mergeCell ref="O3:O5"/>
    <mergeCell ref="C4:C5"/>
    <mergeCell ref="D4:D5"/>
    <mergeCell ref="E4:E5"/>
    <mergeCell ref="F4:F5"/>
    <mergeCell ref="G4:G5"/>
    <mergeCell ref="N4:N5"/>
    <mergeCell ref="H4:H5"/>
    <mergeCell ref="I4:I5"/>
    <mergeCell ref="J4:J5"/>
    <mergeCell ref="K4:K5"/>
    <mergeCell ref="L4:L5"/>
    <mergeCell ref="M4:M5"/>
    <mergeCell ref="C3:G3"/>
    <mergeCell ref="H3:J3"/>
  </mergeCells>
  <pageMargins left="0.78740157480314965" right="0.78740157480314965" top="0.78740157480314965" bottom="0.59055118110236227" header="0.35433070866141736" footer="0.31496062992125984"/>
  <pageSetup paperSize="9" scale="43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M1:Y87"/>
  <sheetViews>
    <sheetView view="pageBreakPreview" zoomScale="90" zoomScaleNormal="90" zoomScaleSheetLayoutView="90" workbookViewId="0">
      <selection activeCell="M29" sqref="M29"/>
    </sheetView>
  </sheetViews>
  <sheetFormatPr baseColWidth="10" defaultColWidth="11.42578125" defaultRowHeight="12.75"/>
  <cols>
    <col min="1" max="1" width="3" style="237" customWidth="1"/>
    <col min="2" max="4" width="11.42578125" style="237"/>
    <col min="5" max="5" width="18.5703125" style="237" customWidth="1"/>
    <col min="6" max="6" width="14.85546875" style="237" customWidth="1"/>
    <col min="7" max="11" width="11.42578125" style="237"/>
    <col min="12" max="12" width="4.28515625" style="237" customWidth="1"/>
    <col min="13" max="13" width="9" style="550" customWidth="1"/>
    <col min="14" max="14" width="20.85546875" style="550" bestFit="1" customWidth="1"/>
    <col min="15" max="15" width="17.5703125" style="550" bestFit="1" customWidth="1"/>
    <col min="16" max="16" width="12.5703125" style="550" bestFit="1" customWidth="1"/>
    <col min="17" max="17" width="10.5703125" style="550" bestFit="1" customWidth="1"/>
    <col min="18" max="18" width="11.7109375" style="550" bestFit="1" customWidth="1"/>
    <col min="19" max="19" width="13.7109375" style="550" bestFit="1" customWidth="1"/>
    <col min="20" max="20" width="11.42578125" style="550"/>
    <col min="21" max="21" width="20.85546875" style="409" bestFit="1" customWidth="1"/>
    <col min="22" max="22" width="16.140625" style="409" bestFit="1" customWidth="1"/>
    <col min="23" max="23" width="9.140625" style="409" bestFit="1" customWidth="1"/>
    <col min="24" max="24" width="7.28515625" style="409" bestFit="1" customWidth="1"/>
    <col min="25" max="25" width="7.85546875" style="409" bestFit="1" customWidth="1"/>
    <col min="26" max="16384" width="11.42578125" style="237"/>
  </cols>
  <sheetData>
    <row r="1" spans="14:25" ht="15" customHeight="1">
      <c r="U1" s="237"/>
      <c r="V1" s="237"/>
      <c r="W1" s="237"/>
      <c r="X1" s="237"/>
      <c r="Y1" s="237"/>
    </row>
    <row r="2" spans="14:25">
      <c r="N2" s="549" t="s">
        <v>1698</v>
      </c>
      <c r="U2" s="237"/>
      <c r="V2" s="237"/>
      <c r="W2" s="237"/>
      <c r="X2" s="237"/>
      <c r="Y2" s="237"/>
    </row>
    <row r="3" spans="14:25">
      <c r="N3" s="551"/>
      <c r="O3" s="551"/>
      <c r="P3" s="551"/>
      <c r="U3" s="237"/>
      <c r="V3" s="237"/>
      <c r="W3" s="237"/>
      <c r="X3" s="237"/>
      <c r="Y3" s="237"/>
    </row>
    <row r="4" spans="14:25">
      <c r="N4" s="552" t="s">
        <v>1699</v>
      </c>
      <c r="O4" s="552" t="s">
        <v>63</v>
      </c>
      <c r="U4" s="237"/>
      <c r="V4" s="237"/>
      <c r="W4" s="237"/>
      <c r="X4" s="237"/>
      <c r="Y4" s="237"/>
    </row>
    <row r="5" spans="14:25" ht="15">
      <c r="N5" s="550" t="s">
        <v>12</v>
      </c>
      <c r="O5" s="553">
        <f>+'2.4'!G34</f>
        <v>20548.430437000003</v>
      </c>
      <c r="P5" s="701"/>
      <c r="Q5" s="681"/>
      <c r="U5" s="237"/>
      <c r="V5" s="237"/>
      <c r="W5" s="237"/>
      <c r="X5" s="237"/>
      <c r="Y5" s="237"/>
    </row>
    <row r="6" spans="14:25" ht="15">
      <c r="N6" s="550" t="s">
        <v>6</v>
      </c>
      <c r="O6" s="553">
        <f>+'2.4'!G22</f>
        <v>10042.330712999999</v>
      </c>
      <c r="P6" s="701"/>
      <c r="Q6" s="681"/>
      <c r="U6" s="237"/>
      <c r="V6" s="237"/>
      <c r="W6" s="237"/>
      <c r="X6" s="237"/>
      <c r="Y6" s="237"/>
    </row>
    <row r="7" spans="14:25" ht="15">
      <c r="N7" s="550" t="s">
        <v>39</v>
      </c>
      <c r="O7" s="553">
        <f>+'2.4'!G18</f>
        <v>2642.3204430000001</v>
      </c>
      <c r="P7" s="701"/>
      <c r="Q7" s="681"/>
      <c r="U7" s="237"/>
      <c r="V7" s="237"/>
      <c r="W7" s="237"/>
      <c r="X7" s="237"/>
      <c r="Y7" s="237"/>
    </row>
    <row r="8" spans="14:25" ht="15">
      <c r="N8" s="550" t="s">
        <v>47</v>
      </c>
      <c r="O8" s="553">
        <f>+'2.4'!G28</f>
        <v>2567.0643729999983</v>
      </c>
      <c r="P8" s="701"/>
      <c r="Q8" s="681"/>
      <c r="U8" s="237"/>
      <c r="V8" s="237"/>
      <c r="W8" s="237"/>
      <c r="X8" s="237"/>
      <c r="Y8" s="237"/>
    </row>
    <row r="9" spans="14:25" ht="15">
      <c r="N9" s="550" t="s">
        <v>61</v>
      </c>
      <c r="O9" s="553">
        <f>+'2.4'!G24</f>
        <v>2143.16284</v>
      </c>
      <c r="P9" s="701"/>
      <c r="Q9" s="681"/>
      <c r="U9" s="237"/>
      <c r="V9" s="237"/>
      <c r="W9" s="237"/>
      <c r="X9" s="237"/>
      <c r="Y9" s="237"/>
    </row>
    <row r="10" spans="14:25" ht="15">
      <c r="N10" s="550" t="s">
        <v>1</v>
      </c>
      <c r="O10" s="553">
        <f>+'2.4'!G8</f>
        <v>2104.3051949999999</v>
      </c>
      <c r="P10" s="701"/>
      <c r="Q10" s="681"/>
      <c r="U10" s="237"/>
      <c r="V10" s="237"/>
      <c r="W10" s="237"/>
      <c r="X10" s="237"/>
      <c r="Y10" s="237"/>
    </row>
    <row r="11" spans="14:25" ht="15">
      <c r="N11" s="550" t="s">
        <v>60</v>
      </c>
      <c r="O11" s="554">
        <f>O12-SUM(O5:O10)</f>
        <v>10609.407358539778</v>
      </c>
      <c r="P11" s="701"/>
      <c r="Q11" s="681"/>
      <c r="U11" s="237"/>
      <c r="V11" s="237"/>
      <c r="W11" s="237"/>
      <c r="X11" s="237"/>
      <c r="Y11" s="237"/>
    </row>
    <row r="12" spans="14:25">
      <c r="N12" s="555" t="s">
        <v>23</v>
      </c>
      <c r="O12" s="554">
        <f>'2.4'!G56</f>
        <v>50657.02135953978</v>
      </c>
      <c r="Q12" s="681"/>
      <c r="U12" s="237"/>
      <c r="V12" s="237"/>
      <c r="W12" s="237"/>
      <c r="X12" s="237"/>
      <c r="Y12" s="237"/>
    </row>
    <row r="13" spans="14:25">
      <c r="Q13" s="681"/>
      <c r="U13" s="237"/>
      <c r="V13" s="237"/>
      <c r="W13" s="237"/>
      <c r="X13" s="237"/>
      <c r="Y13" s="237"/>
    </row>
    <row r="14" spans="14:25">
      <c r="Q14" s="681"/>
      <c r="U14" s="237"/>
      <c r="V14" s="237"/>
      <c r="W14" s="237"/>
      <c r="X14" s="237"/>
      <c r="Y14" s="237"/>
    </row>
    <row r="15" spans="14:25">
      <c r="Q15" s="681"/>
      <c r="U15" s="237"/>
      <c r="V15" s="237"/>
      <c r="W15" s="237"/>
      <c r="X15" s="237"/>
      <c r="Y15" s="237"/>
    </row>
    <row r="16" spans="14:25">
      <c r="Q16" s="681"/>
      <c r="U16" s="237"/>
      <c r="V16" s="237"/>
      <c r="W16" s="237"/>
      <c r="X16" s="237"/>
      <c r="Y16" s="237"/>
    </row>
    <row r="17" spans="14:25">
      <c r="U17" s="237"/>
      <c r="V17" s="237"/>
      <c r="W17" s="237"/>
      <c r="X17" s="237"/>
      <c r="Y17" s="237"/>
    </row>
    <row r="18" spans="14:25">
      <c r="U18" s="237"/>
      <c r="V18" s="237"/>
      <c r="W18" s="237"/>
      <c r="X18" s="237"/>
      <c r="Y18" s="237"/>
    </row>
    <row r="19" spans="14:25">
      <c r="U19" s="237"/>
      <c r="V19" s="237"/>
      <c r="W19" s="237"/>
      <c r="X19" s="237"/>
      <c r="Y19" s="237"/>
    </row>
    <row r="20" spans="14:25">
      <c r="U20" s="237"/>
      <c r="V20" s="237"/>
      <c r="W20" s="237"/>
      <c r="X20" s="237"/>
      <c r="Y20" s="237"/>
    </row>
    <row r="21" spans="14:25">
      <c r="U21" s="237"/>
      <c r="V21" s="237"/>
      <c r="W21" s="237"/>
      <c r="X21" s="237"/>
      <c r="Y21" s="237"/>
    </row>
    <row r="22" spans="14:25">
      <c r="U22" s="237"/>
      <c r="V22" s="237"/>
      <c r="W22" s="237"/>
      <c r="X22" s="237"/>
      <c r="Y22" s="237"/>
    </row>
    <row r="23" spans="14:25">
      <c r="U23" s="237"/>
      <c r="V23" s="237"/>
      <c r="W23" s="237"/>
      <c r="X23" s="237"/>
      <c r="Y23" s="237"/>
    </row>
    <row r="24" spans="14:25">
      <c r="U24" s="237"/>
      <c r="V24" s="237"/>
      <c r="W24" s="237"/>
      <c r="X24" s="237"/>
      <c r="Y24" s="237"/>
    </row>
    <row r="25" spans="14:25">
      <c r="U25" s="237"/>
      <c r="V25" s="237"/>
      <c r="W25" s="237"/>
      <c r="X25" s="237"/>
      <c r="Y25" s="237"/>
    </row>
    <row r="26" spans="14:25">
      <c r="U26" s="237"/>
      <c r="V26" s="237"/>
      <c r="W26" s="237"/>
      <c r="X26" s="237"/>
      <c r="Y26" s="237"/>
    </row>
    <row r="27" spans="14:25">
      <c r="U27" s="550"/>
      <c r="V27" s="237"/>
      <c r="W27" s="237"/>
      <c r="X27" s="237"/>
      <c r="Y27" s="237"/>
    </row>
    <row r="28" spans="14:25">
      <c r="U28" s="550"/>
      <c r="V28" s="237"/>
      <c r="W28" s="237"/>
      <c r="X28" s="237"/>
      <c r="Y28" s="237"/>
    </row>
    <row r="29" spans="14:25">
      <c r="N29" s="549" t="s">
        <v>1698</v>
      </c>
      <c r="U29" s="550"/>
      <c r="V29" s="237"/>
      <c r="W29" s="237"/>
      <c r="X29" s="237"/>
      <c r="Y29" s="237"/>
    </row>
    <row r="30" spans="14:25">
      <c r="N30" s="551"/>
      <c r="O30" s="551"/>
      <c r="U30" s="550"/>
      <c r="V30" s="237"/>
      <c r="W30" s="237"/>
      <c r="X30" s="237"/>
      <c r="Y30" s="237"/>
    </row>
    <row r="31" spans="14:25">
      <c r="N31" s="552" t="s">
        <v>1699</v>
      </c>
      <c r="O31" s="552" t="s">
        <v>65</v>
      </c>
      <c r="U31" s="550"/>
      <c r="V31" s="237"/>
      <c r="W31" s="237"/>
      <c r="X31" s="237"/>
      <c r="Y31" s="237"/>
    </row>
    <row r="32" spans="14:25">
      <c r="N32" s="550" t="s">
        <v>12</v>
      </c>
      <c r="O32" s="553">
        <f>+'2.4'!J34</f>
        <v>618.79675601827921</v>
      </c>
      <c r="U32" s="550"/>
      <c r="V32" s="237"/>
      <c r="W32" s="237"/>
      <c r="X32" s="237"/>
      <c r="Y32" s="237"/>
    </row>
    <row r="33" spans="14:25">
      <c r="N33" s="550" t="s">
        <v>10</v>
      </c>
      <c r="O33" s="553">
        <f>+'2.4'!J30</f>
        <v>398.27034358160756</v>
      </c>
      <c r="U33" s="550"/>
      <c r="V33" s="237"/>
      <c r="W33" s="237"/>
      <c r="X33" s="237"/>
      <c r="Y33" s="237"/>
    </row>
    <row r="34" spans="14:25">
      <c r="N34" s="550" t="s">
        <v>47</v>
      </c>
      <c r="O34" s="553">
        <f>+'2.4'!J28</f>
        <v>183.47938959999999</v>
      </c>
      <c r="U34" s="550"/>
      <c r="V34" s="237"/>
      <c r="W34" s="237"/>
      <c r="X34" s="237"/>
      <c r="Y34" s="237"/>
    </row>
    <row r="35" spans="14:25">
      <c r="N35" s="550" t="s">
        <v>13</v>
      </c>
      <c r="O35" s="553">
        <f>+'2.4'!J36</f>
        <v>135.18226980000003</v>
      </c>
      <c r="U35" s="550"/>
      <c r="V35" s="237"/>
      <c r="W35" s="237"/>
      <c r="X35" s="237"/>
      <c r="Y35" s="237"/>
    </row>
    <row r="36" spans="14:25">
      <c r="N36" s="550" t="s">
        <v>5</v>
      </c>
      <c r="O36" s="553">
        <f>+'2.4'!J20</f>
        <v>110.79749580000001</v>
      </c>
      <c r="U36" s="550"/>
      <c r="V36" s="237"/>
      <c r="W36" s="237"/>
      <c r="X36" s="237"/>
      <c r="Y36" s="237"/>
    </row>
    <row r="37" spans="14:25">
      <c r="N37" s="550" t="s">
        <v>8</v>
      </c>
      <c r="O37" s="553">
        <f>+'2.4'!J26</f>
        <v>102.31575179999999</v>
      </c>
      <c r="U37" s="550"/>
      <c r="V37" s="237"/>
      <c r="W37" s="237"/>
      <c r="X37" s="237"/>
      <c r="Y37" s="237"/>
    </row>
    <row r="38" spans="14:25">
      <c r="N38" s="550" t="s">
        <v>60</v>
      </c>
      <c r="O38" s="554">
        <f>O39-SUM(O32:O37)</f>
        <v>537.84731945994167</v>
      </c>
      <c r="U38" s="550"/>
      <c r="V38" s="237"/>
      <c r="W38" s="237"/>
      <c r="X38" s="237"/>
      <c r="Y38" s="237"/>
    </row>
    <row r="39" spans="14:25">
      <c r="N39" s="555" t="s">
        <v>23</v>
      </c>
      <c r="O39" s="554">
        <f>'2.4'!J56</f>
        <v>2086.6893260598285</v>
      </c>
      <c r="U39" s="550"/>
      <c r="V39" s="237"/>
      <c r="W39" s="237"/>
      <c r="X39" s="237"/>
      <c r="Y39" s="237"/>
    </row>
    <row r="40" spans="14:25">
      <c r="U40" s="550"/>
      <c r="V40" s="237"/>
      <c r="W40" s="237"/>
      <c r="X40" s="237"/>
      <c r="Y40" s="237"/>
    </row>
    <row r="41" spans="14:25">
      <c r="U41" s="550"/>
      <c r="V41" s="237"/>
      <c r="W41" s="237"/>
      <c r="X41" s="237"/>
      <c r="Y41" s="237"/>
    </row>
    <row r="42" spans="14:25">
      <c r="U42" s="550"/>
      <c r="V42" s="237"/>
      <c r="W42" s="237"/>
      <c r="X42" s="237"/>
      <c r="Y42" s="237"/>
    </row>
    <row r="43" spans="14:25">
      <c r="U43" s="550"/>
      <c r="V43" s="237"/>
      <c r="W43" s="237"/>
      <c r="X43" s="237"/>
      <c r="Y43" s="237"/>
    </row>
    <row r="44" spans="14:25">
      <c r="U44" s="550"/>
      <c r="V44" s="237"/>
      <c r="W44" s="237"/>
      <c r="X44" s="237"/>
      <c r="Y44" s="237"/>
    </row>
    <row r="45" spans="14:25">
      <c r="U45" s="550"/>
      <c r="V45" s="237"/>
      <c r="W45" s="237"/>
      <c r="X45" s="237"/>
      <c r="Y45" s="237"/>
    </row>
    <row r="46" spans="14:25">
      <c r="U46" s="550"/>
      <c r="V46" s="237"/>
      <c r="W46" s="237"/>
      <c r="X46" s="237"/>
      <c r="Y46" s="237"/>
    </row>
    <row r="47" spans="14:25">
      <c r="U47" s="550"/>
      <c r="V47" s="237"/>
      <c r="W47" s="237"/>
      <c r="X47" s="237"/>
      <c r="Y47" s="237"/>
    </row>
    <row r="48" spans="14:25">
      <c r="U48" s="550"/>
      <c r="V48" s="237"/>
      <c r="W48" s="237"/>
      <c r="X48" s="237"/>
      <c r="Y48" s="237"/>
    </row>
    <row r="49" spans="14:25">
      <c r="U49" s="550"/>
      <c r="V49" s="237"/>
      <c r="W49" s="237"/>
      <c r="X49" s="237"/>
      <c r="Y49" s="237"/>
    </row>
    <row r="50" spans="14:25">
      <c r="U50" s="550"/>
      <c r="V50" s="237"/>
      <c r="W50" s="237"/>
      <c r="X50" s="237"/>
      <c r="Y50" s="237"/>
    </row>
    <row r="51" spans="14:25">
      <c r="U51" s="550"/>
      <c r="V51" s="237"/>
      <c r="W51" s="237"/>
      <c r="X51" s="237"/>
      <c r="Y51" s="237"/>
    </row>
    <row r="52" spans="14:25">
      <c r="U52" s="550"/>
      <c r="V52" s="237"/>
      <c r="W52" s="237"/>
      <c r="X52" s="237"/>
      <c r="Y52" s="237"/>
    </row>
    <row r="53" spans="14:25">
      <c r="U53" s="550"/>
      <c r="V53" s="237"/>
      <c r="W53" s="237"/>
      <c r="X53" s="237"/>
      <c r="Y53" s="237"/>
    </row>
    <row r="54" spans="14:25">
      <c r="U54" s="550"/>
      <c r="V54" s="237"/>
      <c r="W54" s="237"/>
      <c r="X54" s="237"/>
      <c r="Y54" s="237"/>
    </row>
    <row r="55" spans="14:25">
      <c r="U55" s="550"/>
      <c r="V55" s="237"/>
      <c r="W55" s="237"/>
      <c r="X55" s="237"/>
      <c r="Y55" s="237"/>
    </row>
    <row r="56" spans="14:25">
      <c r="U56" s="550"/>
      <c r="V56" s="237"/>
      <c r="W56" s="237"/>
      <c r="X56" s="237"/>
      <c r="Y56" s="237"/>
    </row>
    <row r="57" spans="14:25">
      <c r="U57" s="550"/>
      <c r="V57" s="237"/>
      <c r="W57" s="237"/>
      <c r="X57" s="237"/>
      <c r="Y57" s="237"/>
    </row>
    <row r="58" spans="14:25">
      <c r="N58" s="549" t="s">
        <v>1698</v>
      </c>
      <c r="U58" s="550"/>
      <c r="V58" s="237"/>
      <c r="W58" s="237"/>
      <c r="X58" s="237"/>
      <c r="Y58" s="237"/>
    </row>
    <row r="59" spans="14:25">
      <c r="N59" s="549"/>
      <c r="U59" s="550"/>
      <c r="V59" s="237"/>
      <c r="W59" s="237"/>
      <c r="X59" s="237"/>
      <c r="Y59" s="237"/>
    </row>
    <row r="60" spans="14:25">
      <c r="N60" s="552"/>
      <c r="O60" s="552" t="s">
        <v>66</v>
      </c>
      <c r="P60" s="552" t="s">
        <v>51</v>
      </c>
      <c r="Q60" s="552" t="s">
        <v>52</v>
      </c>
      <c r="R60" s="552" t="s">
        <v>62</v>
      </c>
      <c r="S60" s="556" t="s">
        <v>23</v>
      </c>
      <c r="U60" s="550"/>
      <c r="V60" s="237"/>
      <c r="W60" s="237"/>
      <c r="X60" s="237"/>
      <c r="Y60" s="237"/>
    </row>
    <row r="61" spans="14:25">
      <c r="N61" s="550" t="s">
        <v>12</v>
      </c>
      <c r="O61" s="553">
        <f>+'2.4'!K34</f>
        <v>7011.2920998657801</v>
      </c>
      <c r="P61" s="554">
        <f>+'2.4'!L34</f>
        <v>14155.9350931525</v>
      </c>
      <c r="Q61" s="554"/>
      <c r="R61" s="554"/>
      <c r="S61" s="557">
        <f t="shared" ref="S61:S66" si="0">SUM(O61:R61)</f>
        <v>21167.22719301828</v>
      </c>
      <c r="U61" s="550"/>
      <c r="V61" s="237"/>
      <c r="W61" s="237"/>
      <c r="X61" s="237"/>
      <c r="Y61" s="237"/>
    </row>
    <row r="62" spans="14:25">
      <c r="N62" s="550" t="s">
        <v>6</v>
      </c>
      <c r="O62" s="553">
        <f>+'2.4'!K22</f>
        <v>10058.331674814288</v>
      </c>
      <c r="P62" s="554">
        <f>+'2.4'!L22</f>
        <v>0.61719999999999997</v>
      </c>
      <c r="Q62" s="554"/>
      <c r="R62" s="554"/>
      <c r="S62" s="557">
        <f t="shared" si="0"/>
        <v>10058.948874814289</v>
      </c>
      <c r="U62" s="550"/>
      <c r="V62" s="237"/>
      <c r="W62" s="237"/>
      <c r="X62" s="237"/>
      <c r="Y62" s="237"/>
    </row>
    <row r="63" spans="14:25">
      <c r="N63" s="550" t="s">
        <v>47</v>
      </c>
      <c r="O63" s="553">
        <f>+'2.4'!K28</f>
        <v>2750.0494169999984</v>
      </c>
      <c r="P63" s="554">
        <f>+'2.4'!L28</f>
        <v>0.4943456</v>
      </c>
      <c r="Q63" s="554"/>
      <c r="R63" s="554"/>
      <c r="S63" s="557">
        <f t="shared" si="0"/>
        <v>2750.5437625999984</v>
      </c>
      <c r="U63" s="550"/>
      <c r="V63" s="237"/>
      <c r="W63" s="237"/>
      <c r="X63" s="237"/>
      <c r="Y63" s="237"/>
    </row>
    <row r="64" spans="14:25">
      <c r="N64" s="550" t="s">
        <v>39</v>
      </c>
      <c r="O64" s="553"/>
      <c r="P64" s="554">
        <f>+'2.4'!L18</f>
        <v>2711.3325425837293</v>
      </c>
      <c r="Q64" s="554"/>
      <c r="R64" s="554"/>
      <c r="S64" s="557">
        <f t="shared" si="0"/>
        <v>2711.3325425837293</v>
      </c>
      <c r="U64" s="550"/>
      <c r="V64" s="237"/>
      <c r="W64" s="237"/>
      <c r="X64" s="237"/>
      <c r="Y64" s="237"/>
    </row>
    <row r="65" spans="14:25">
      <c r="N65" s="550" t="s">
        <v>1</v>
      </c>
      <c r="O65" s="553">
        <f>+'2.4'!K8</f>
        <v>2054.5623044361378</v>
      </c>
      <c r="P65" s="554">
        <f>+'2.4'!L8</f>
        <v>134.86055245330942</v>
      </c>
      <c r="Q65" s="554"/>
      <c r="R65" s="554"/>
      <c r="S65" s="557">
        <f t="shared" si="0"/>
        <v>2189.4228568894473</v>
      </c>
      <c r="U65" s="550"/>
      <c r="V65" s="237"/>
      <c r="W65" s="237"/>
      <c r="X65" s="237"/>
      <c r="Y65" s="237"/>
    </row>
    <row r="66" spans="14:25">
      <c r="N66" s="550" t="s">
        <v>61</v>
      </c>
      <c r="O66" s="553">
        <f>+'2.4'!K24</f>
        <v>2169.1587455279996</v>
      </c>
      <c r="P66" s="554">
        <f>+'2.4'!L24</f>
        <v>0.74080960000000007</v>
      </c>
      <c r="Q66" s="554"/>
      <c r="R66" s="554"/>
      <c r="S66" s="557">
        <f t="shared" si="0"/>
        <v>2169.8995551279995</v>
      </c>
      <c r="U66" s="550"/>
      <c r="V66" s="237"/>
      <c r="W66" s="237"/>
      <c r="X66" s="237"/>
      <c r="Y66" s="237"/>
    </row>
    <row r="67" spans="14:25">
      <c r="N67" s="550" t="s">
        <v>60</v>
      </c>
      <c r="O67" s="553">
        <f>+O68-SUM(O61:O66)</f>
        <v>6466.90996048327</v>
      </c>
      <c r="P67" s="553">
        <f>+P68-SUM(P61:P66)</f>
        <v>2637.1177040826042</v>
      </c>
      <c r="Q67" s="553">
        <f>+Q68-SUM(Q61:Q66)</f>
        <v>778.20613199999991</v>
      </c>
      <c r="R67" s="553">
        <f>+R68-SUM(R61:R66)</f>
        <v>1814.1021040000001</v>
      </c>
      <c r="S67" s="557">
        <f t="shared" ref="S67:S68" si="1">SUM(O67:R67)</f>
        <v>11696.335900565873</v>
      </c>
      <c r="U67" s="550"/>
      <c r="V67" s="237"/>
      <c r="W67" s="237"/>
      <c r="X67" s="237"/>
      <c r="Y67" s="237"/>
    </row>
    <row r="68" spans="14:25">
      <c r="N68" s="550" t="s">
        <v>23</v>
      </c>
      <c r="O68" s="553">
        <f>'2.4'!K56</f>
        <v>30510.304202127474</v>
      </c>
      <c r="P68" s="554">
        <f>'2.4'!L56</f>
        <v>19641.098247472142</v>
      </c>
      <c r="Q68" s="554">
        <f>'2.4'!M56</f>
        <v>778.20613199999991</v>
      </c>
      <c r="R68" s="554">
        <f>'2.4'!N56</f>
        <v>1814.1021040000001</v>
      </c>
      <c r="S68" s="557">
        <f t="shared" si="1"/>
        <v>52743.71068559961</v>
      </c>
      <c r="U68" s="550"/>
      <c r="V68" s="237"/>
      <c r="W68" s="237"/>
      <c r="X68" s="237"/>
      <c r="Y68" s="237"/>
    </row>
    <row r="69" spans="14:25">
      <c r="O69" s="558"/>
      <c r="P69" s="558"/>
      <c r="Q69" s="558"/>
      <c r="R69" s="558"/>
      <c r="S69" s="558"/>
      <c r="U69" s="550"/>
      <c r="V69" s="237"/>
      <c r="W69" s="237"/>
      <c r="X69" s="237"/>
      <c r="Y69" s="237"/>
    </row>
    <row r="70" spans="14:25">
      <c r="U70" s="550"/>
      <c r="V70" s="237"/>
      <c r="W70" s="237"/>
      <c r="X70" s="237"/>
      <c r="Y70" s="237"/>
    </row>
    <row r="71" spans="14:25">
      <c r="U71" s="550"/>
      <c r="V71" s="237"/>
      <c r="W71" s="237"/>
      <c r="X71" s="237"/>
      <c r="Y71" s="237"/>
    </row>
    <row r="72" spans="14:25">
      <c r="U72" s="550"/>
      <c r="V72" s="237"/>
      <c r="W72" s="237"/>
      <c r="X72" s="237"/>
      <c r="Y72" s="237"/>
    </row>
    <row r="73" spans="14:25">
      <c r="U73" s="550"/>
      <c r="V73" s="237"/>
      <c r="W73" s="237"/>
      <c r="X73" s="237"/>
      <c r="Y73" s="237"/>
    </row>
    <row r="74" spans="14:25">
      <c r="U74" s="550"/>
      <c r="V74" s="237"/>
      <c r="W74" s="237"/>
      <c r="X74" s="237"/>
      <c r="Y74" s="237"/>
    </row>
    <row r="75" spans="14:25">
      <c r="U75" s="550"/>
      <c r="V75" s="237"/>
      <c r="W75" s="237"/>
      <c r="X75" s="237"/>
      <c r="Y75" s="237"/>
    </row>
    <row r="76" spans="14:25">
      <c r="U76" s="550"/>
      <c r="V76" s="237"/>
      <c r="W76" s="237"/>
      <c r="X76" s="237"/>
      <c r="Y76" s="237"/>
    </row>
    <row r="77" spans="14:25">
      <c r="U77" s="550"/>
      <c r="V77" s="237"/>
      <c r="W77" s="237"/>
      <c r="X77" s="237"/>
      <c r="Y77" s="237"/>
    </row>
    <row r="78" spans="14:25">
      <c r="U78" s="550"/>
      <c r="V78" s="237"/>
      <c r="W78" s="237"/>
      <c r="X78" s="237"/>
      <c r="Y78" s="237"/>
    </row>
    <row r="79" spans="14:25">
      <c r="U79" s="550"/>
      <c r="V79" s="237"/>
      <c r="W79" s="237"/>
      <c r="X79" s="237"/>
      <c r="Y79" s="237"/>
    </row>
    <row r="80" spans="14:25">
      <c r="U80" s="550"/>
      <c r="V80" s="237"/>
      <c r="W80" s="237"/>
      <c r="X80" s="237"/>
      <c r="Y80" s="237"/>
    </row>
    <row r="81" spans="21:25">
      <c r="U81" s="550"/>
      <c r="V81" s="237"/>
      <c r="W81" s="237"/>
      <c r="X81" s="237"/>
      <c r="Y81" s="237"/>
    </row>
    <row r="82" spans="21:25">
      <c r="U82" s="550"/>
      <c r="V82" s="237"/>
      <c r="W82" s="237"/>
      <c r="X82" s="237"/>
      <c r="Y82" s="237"/>
    </row>
    <row r="83" spans="21:25">
      <c r="U83" s="550"/>
      <c r="V83" s="237"/>
      <c r="W83" s="237"/>
      <c r="X83" s="237"/>
      <c r="Y83" s="237"/>
    </row>
    <row r="84" spans="21:25">
      <c r="U84" s="550"/>
      <c r="V84" s="237"/>
      <c r="W84" s="237"/>
      <c r="X84" s="237"/>
      <c r="Y84" s="237"/>
    </row>
    <row r="85" spans="21:25">
      <c r="U85" s="550"/>
      <c r="V85" s="237"/>
      <c r="W85" s="237"/>
      <c r="X85" s="237"/>
      <c r="Y85" s="237"/>
    </row>
    <row r="86" spans="21:25">
      <c r="U86" s="550"/>
      <c r="V86" s="237"/>
      <c r="W86" s="237"/>
      <c r="X86" s="237"/>
      <c r="Y86" s="237"/>
    </row>
    <row r="87" spans="21:25">
      <c r="U87" s="550"/>
      <c r="V87" s="237"/>
      <c r="W87" s="237"/>
      <c r="X87" s="237"/>
      <c r="Y87" s="237"/>
    </row>
  </sheetData>
  <sortState ref="N61:S66">
    <sortCondition descending="1" ref="S61:S66"/>
  </sortState>
  <printOptions horizontalCentered="1"/>
  <pageMargins left="0.78740157480314965" right="0.78740157480314965" top="0.78740157480314965" bottom="0.59055118110236227" header="0.31496062992125984" footer="0.31496062992125984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Y175"/>
  <sheetViews>
    <sheetView view="pageBreakPreview" zoomScale="90" zoomScaleNormal="70" zoomScaleSheetLayoutView="90" workbookViewId="0">
      <selection activeCell="N1" sqref="N1"/>
    </sheetView>
  </sheetViews>
  <sheetFormatPr baseColWidth="10" defaultRowHeight="12.75"/>
  <cols>
    <col min="1" max="1" width="2.7109375" style="10" customWidth="1"/>
    <col min="2" max="2" width="17.5703125" customWidth="1"/>
    <col min="3" max="3" width="11.7109375" customWidth="1"/>
    <col min="4" max="4" width="12.28515625" customWidth="1"/>
    <col min="5" max="5" width="11.7109375" customWidth="1"/>
    <col min="6" max="6" width="14.85546875" customWidth="1"/>
    <col min="7" max="7" width="14.5703125" customWidth="1"/>
    <col min="8" max="8" width="15.7109375" customWidth="1"/>
    <col min="9" max="9" width="11.85546875" customWidth="1"/>
    <col min="10" max="10" width="14.5703125" customWidth="1"/>
    <col min="11" max="11" width="19.85546875" customWidth="1"/>
    <col min="12" max="12" width="2.28515625" style="10" customWidth="1"/>
    <col min="13" max="13" width="5.140625" style="17" customWidth="1"/>
    <col min="14" max="15" width="15.5703125" customWidth="1"/>
    <col min="16" max="16" width="16.42578125" customWidth="1"/>
    <col min="17" max="17" width="17.42578125" customWidth="1"/>
    <col min="18" max="18" width="12.140625" customWidth="1"/>
    <col min="19" max="19" width="15.85546875" customWidth="1"/>
    <col min="20" max="23" width="12.140625" customWidth="1"/>
  </cols>
  <sheetData>
    <row r="1" spans="1:23" ht="20.25">
      <c r="A1" s="26" t="s">
        <v>1896</v>
      </c>
      <c r="C1" s="27"/>
      <c r="D1" s="27"/>
      <c r="E1" s="27"/>
      <c r="F1" s="27"/>
      <c r="G1" s="10"/>
      <c r="H1" s="10"/>
      <c r="I1" s="10"/>
      <c r="J1" s="10"/>
      <c r="K1" s="10"/>
      <c r="O1" s="996" t="s">
        <v>2035</v>
      </c>
      <c r="P1" s="996"/>
      <c r="Q1" s="996"/>
      <c r="R1" s="996"/>
      <c r="S1" s="996"/>
      <c r="T1" s="996"/>
      <c r="U1" s="996"/>
      <c r="V1" s="996"/>
      <c r="W1" s="996"/>
    </row>
    <row r="2" spans="1:23">
      <c r="B2" s="10"/>
      <c r="C2" s="10"/>
      <c r="D2" s="10"/>
      <c r="E2" s="10"/>
      <c r="F2" s="10"/>
      <c r="G2" s="10"/>
      <c r="H2" s="10" t="s">
        <v>67</v>
      </c>
      <c r="I2" s="10"/>
      <c r="J2" s="10"/>
      <c r="K2" s="10"/>
      <c r="O2" s="997" t="s">
        <v>2235</v>
      </c>
      <c r="P2" s="997" t="s">
        <v>2047</v>
      </c>
      <c r="Q2" s="998"/>
      <c r="R2" s="998"/>
      <c r="S2" s="998"/>
      <c r="T2" s="998"/>
      <c r="U2" s="998"/>
      <c r="V2" s="998"/>
      <c r="W2" s="998"/>
    </row>
    <row r="3" spans="1:23" ht="13.5" thickBot="1">
      <c r="B3" s="10"/>
      <c r="C3" s="10"/>
      <c r="D3" s="10"/>
      <c r="E3" s="10"/>
      <c r="F3" s="10"/>
      <c r="G3" s="10"/>
      <c r="H3" s="10"/>
      <c r="I3" s="10"/>
      <c r="J3" s="10"/>
      <c r="K3" s="10"/>
      <c r="O3" s="468" t="s">
        <v>2036</v>
      </c>
      <c r="P3" s="469" t="s">
        <v>2039</v>
      </c>
      <c r="Q3" s="469"/>
      <c r="R3" s="469"/>
      <c r="S3" s="469"/>
      <c r="T3" s="469"/>
      <c r="U3" s="469"/>
      <c r="V3" s="469"/>
      <c r="W3" s="469"/>
    </row>
    <row r="4" spans="1:23" ht="18.75" customHeight="1">
      <c r="B4" s="979" t="s">
        <v>37</v>
      </c>
      <c r="C4" s="993" t="s">
        <v>68</v>
      </c>
      <c r="D4" s="994"/>
      <c r="E4" s="995"/>
      <c r="F4" s="993" t="s">
        <v>69</v>
      </c>
      <c r="G4" s="994"/>
      <c r="H4" s="995"/>
      <c r="I4" s="994" t="s">
        <v>70</v>
      </c>
      <c r="J4" s="994"/>
      <c r="K4" s="982" t="s">
        <v>2061</v>
      </c>
      <c r="O4" s="468"/>
      <c r="P4" s="999" t="s">
        <v>2037</v>
      </c>
      <c r="Q4" s="999"/>
      <c r="R4" s="999"/>
      <c r="S4" s="999"/>
      <c r="T4" s="999"/>
      <c r="U4" s="999"/>
      <c r="V4" s="999"/>
      <c r="W4" s="999"/>
    </row>
    <row r="5" spans="1:23" ht="18.75" customHeight="1">
      <c r="B5" s="980"/>
      <c r="C5" s="985" t="s">
        <v>2277</v>
      </c>
      <c r="D5" s="987" t="s">
        <v>2278</v>
      </c>
      <c r="E5" s="989" t="s">
        <v>2262</v>
      </c>
      <c r="F5" s="985" t="s">
        <v>2277</v>
      </c>
      <c r="G5" s="987" t="s">
        <v>2279</v>
      </c>
      <c r="H5" s="989" t="s">
        <v>2262</v>
      </c>
      <c r="I5" s="985" t="s">
        <v>2280</v>
      </c>
      <c r="J5" s="991" t="s">
        <v>2281</v>
      </c>
      <c r="K5" s="983"/>
      <c r="O5" s="468"/>
      <c r="P5" s="999" t="s">
        <v>2040</v>
      </c>
      <c r="Q5" s="999"/>
      <c r="R5" s="999"/>
      <c r="S5" s="999"/>
      <c r="T5" s="999"/>
      <c r="U5" s="999"/>
      <c r="V5" s="999"/>
      <c r="W5" s="999"/>
    </row>
    <row r="6" spans="1:23" ht="18.75" customHeight="1" thickBot="1">
      <c r="B6" s="981"/>
      <c r="C6" s="986"/>
      <c r="D6" s="988"/>
      <c r="E6" s="990"/>
      <c r="F6" s="986"/>
      <c r="G6" s="988"/>
      <c r="H6" s="990"/>
      <c r="I6" s="986"/>
      <c r="J6" s="992"/>
      <c r="K6" s="984"/>
      <c r="O6" s="468"/>
      <c r="P6" s="999" t="s">
        <v>2041</v>
      </c>
      <c r="Q6" s="999"/>
      <c r="R6" s="999"/>
      <c r="S6" s="999" t="s">
        <v>2042</v>
      </c>
      <c r="T6" s="999"/>
      <c r="U6" s="999" t="s">
        <v>54</v>
      </c>
      <c r="V6" s="999"/>
      <c r="W6" s="999"/>
    </row>
    <row r="7" spans="1:23" ht="18.75" customHeight="1">
      <c r="B7" s="31" t="s">
        <v>0</v>
      </c>
      <c r="C7" s="352"/>
      <c r="D7" s="353"/>
      <c r="E7" s="354"/>
      <c r="F7" s="352">
        <f>+P9</f>
        <v>3</v>
      </c>
      <c r="G7" s="353">
        <f>+Q9</f>
        <v>87455.999999999971</v>
      </c>
      <c r="H7" s="355">
        <f>SUM(F7:G7)</f>
        <v>87458.999999999971</v>
      </c>
      <c r="I7" s="356">
        <f>C7+F7</f>
        <v>3</v>
      </c>
      <c r="J7" s="357">
        <f>G7</f>
        <v>87455.999999999971</v>
      </c>
      <c r="K7" s="358">
        <f>SUM(I7:J7)</f>
        <v>87458.999999999971</v>
      </c>
      <c r="O7" s="684"/>
      <c r="P7" s="999" t="s">
        <v>2043</v>
      </c>
      <c r="Q7" s="999"/>
      <c r="R7" s="999"/>
      <c r="S7" s="999" t="s">
        <v>2043</v>
      </c>
      <c r="T7" s="999"/>
      <c r="U7" s="999" t="s">
        <v>2043</v>
      </c>
      <c r="V7" s="999"/>
      <c r="W7" s="999"/>
    </row>
    <row r="8" spans="1:23" ht="18.75" customHeight="1">
      <c r="B8" s="165"/>
      <c r="C8" s="346"/>
      <c r="D8" s="347"/>
      <c r="E8" s="348"/>
      <c r="F8" s="359">
        <f>+F7/H7</f>
        <v>3.4301787123109126E-5</v>
      </c>
      <c r="G8" s="360">
        <f>G7/H7</f>
        <v>0.99996569821287684</v>
      </c>
      <c r="H8" s="362">
        <f>+H7/K7</f>
        <v>1</v>
      </c>
      <c r="I8" s="350"/>
      <c r="J8" s="360">
        <f>J7/K7</f>
        <v>0.99996569821287684</v>
      </c>
      <c r="K8" s="351">
        <f>+K7/K$57</f>
        <v>1.1242921352127804E-2</v>
      </c>
      <c r="O8" s="684"/>
      <c r="P8" s="687" t="s">
        <v>2044</v>
      </c>
      <c r="Q8" s="687" t="s">
        <v>2045</v>
      </c>
      <c r="R8" s="687" t="s">
        <v>54</v>
      </c>
      <c r="S8" s="687" t="s">
        <v>2044</v>
      </c>
      <c r="T8" s="687" t="s">
        <v>54</v>
      </c>
      <c r="U8" s="687" t="s">
        <v>2044</v>
      </c>
      <c r="V8" s="687" t="s">
        <v>2045</v>
      </c>
      <c r="W8" s="687" t="s">
        <v>54</v>
      </c>
    </row>
    <row r="9" spans="1:23" ht="18.75" customHeight="1">
      <c r="B9" s="448" t="s">
        <v>1</v>
      </c>
      <c r="C9" s="365">
        <f>+S10</f>
        <v>41.999999999999986</v>
      </c>
      <c r="D9" s="357"/>
      <c r="E9" s="354">
        <f>SUM(C9:D9)</f>
        <v>41.999999999999986</v>
      </c>
      <c r="F9" s="365">
        <f>+P10</f>
        <v>40</v>
      </c>
      <c r="G9" s="357">
        <f>+Q10</f>
        <v>285121.99999999971</v>
      </c>
      <c r="H9" s="355">
        <f>SUM(F9:G9)</f>
        <v>285161.99999999971</v>
      </c>
      <c r="I9" s="356">
        <f>C9+F9</f>
        <v>81.999999999999986</v>
      </c>
      <c r="J9" s="357">
        <f>G9</f>
        <v>285121.99999999971</v>
      </c>
      <c r="K9" s="358">
        <f>SUM(I9:J9)</f>
        <v>285203.99999999971</v>
      </c>
      <c r="O9" s="685" t="s">
        <v>0</v>
      </c>
      <c r="P9" s="688">
        <v>3</v>
      </c>
      <c r="Q9" s="470">
        <v>87455.999999999971</v>
      </c>
      <c r="R9" s="470">
        <v>87459.000000000029</v>
      </c>
      <c r="S9" s="688"/>
      <c r="T9" s="688"/>
      <c r="U9" s="688">
        <v>3</v>
      </c>
      <c r="V9" s="470">
        <v>87455.999999999971</v>
      </c>
      <c r="W9" s="470">
        <v>87459.000000000029</v>
      </c>
    </row>
    <row r="10" spans="1:23" ht="18.75" customHeight="1">
      <c r="B10" s="165"/>
      <c r="C10" s="359">
        <f>+C9/E9</f>
        <v>1</v>
      </c>
      <c r="D10" s="360"/>
      <c r="E10" s="361">
        <f>+E9/K9</f>
        <v>1.4726301173896588E-4</v>
      </c>
      <c r="F10" s="359">
        <f>+F9/H9</f>
        <v>1.4027114412158717E-4</v>
      </c>
      <c r="G10" s="360">
        <f>G9/H9</f>
        <v>0.99985972885587837</v>
      </c>
      <c r="H10" s="362">
        <f>+H9/K9</f>
        <v>0.99985273698826105</v>
      </c>
      <c r="I10" s="363">
        <f>I9/K9</f>
        <v>2.8751349910940966E-4</v>
      </c>
      <c r="J10" s="360">
        <f>J9/K9</f>
        <v>0.99971248650089062</v>
      </c>
      <c r="K10" s="364">
        <f>+K9/K$57</f>
        <v>3.6663192367992502E-2</v>
      </c>
      <c r="O10" s="685" t="s">
        <v>1</v>
      </c>
      <c r="P10" s="470">
        <v>40</v>
      </c>
      <c r="Q10" s="470">
        <v>285121.99999999971</v>
      </c>
      <c r="R10" s="470">
        <v>285161.99999999965</v>
      </c>
      <c r="S10" s="470">
        <v>41.999999999999986</v>
      </c>
      <c r="T10" s="470">
        <v>41.999999999999986</v>
      </c>
      <c r="U10" s="470">
        <v>82</v>
      </c>
      <c r="V10" s="470">
        <v>285121.99999999971</v>
      </c>
      <c r="W10" s="470">
        <v>285203.99999999959</v>
      </c>
    </row>
    <row r="11" spans="1:23" ht="18.75" customHeight="1">
      <c r="B11" s="31" t="s">
        <v>64</v>
      </c>
      <c r="C11" s="365">
        <f>+S11</f>
        <v>2</v>
      </c>
      <c r="D11" s="357"/>
      <c r="E11" s="354">
        <f>SUM(C11:D11)</f>
        <v>2</v>
      </c>
      <c r="F11" s="365">
        <f>+P11</f>
        <v>2</v>
      </c>
      <c r="G11" s="357">
        <f>+Q11</f>
        <v>137871.00000000023</v>
      </c>
      <c r="H11" s="355">
        <f>SUM(F11:G11)</f>
        <v>137873.00000000023</v>
      </c>
      <c r="I11" s="356">
        <f>C11+F11</f>
        <v>4</v>
      </c>
      <c r="J11" s="357">
        <f>G11</f>
        <v>137871.00000000023</v>
      </c>
      <c r="K11" s="358">
        <f>SUM(I11:J11)</f>
        <v>137875.00000000023</v>
      </c>
      <c r="O11" s="685" t="s">
        <v>24</v>
      </c>
      <c r="P11" s="470">
        <v>2</v>
      </c>
      <c r="Q11" s="470">
        <v>137871.00000000023</v>
      </c>
      <c r="R11" s="470">
        <v>137872.99999999968</v>
      </c>
      <c r="S11" s="470">
        <v>2</v>
      </c>
      <c r="T11" s="470">
        <v>2</v>
      </c>
      <c r="U11" s="470">
        <v>4</v>
      </c>
      <c r="V11" s="470">
        <v>137871.00000000023</v>
      </c>
      <c r="W11" s="470">
        <v>137874.99999999968</v>
      </c>
    </row>
    <row r="12" spans="1:23" ht="18.75" customHeight="1">
      <c r="B12" s="165"/>
      <c r="C12" s="359">
        <f>+C11/E11</f>
        <v>1</v>
      </c>
      <c r="D12" s="360"/>
      <c r="E12" s="361">
        <f>+E11/K11</f>
        <v>1.450589301903896E-5</v>
      </c>
      <c r="F12" s="359">
        <f>+F11/H11</f>
        <v>1.4506103443023627E-5</v>
      </c>
      <c r="G12" s="360">
        <f>G11/H11</f>
        <v>0.999985493896557</v>
      </c>
      <c r="H12" s="362">
        <f>+H11/K11</f>
        <v>0.99998549410698101</v>
      </c>
      <c r="I12" s="363">
        <f>I11/K11</f>
        <v>2.901178603807792E-5</v>
      </c>
      <c r="J12" s="360">
        <f>J11/K11</f>
        <v>0.99997098821396191</v>
      </c>
      <c r="K12" s="364">
        <f>+K11/K$57</f>
        <v>1.772393671805788E-2</v>
      </c>
      <c r="O12" s="685" t="s">
        <v>2</v>
      </c>
      <c r="P12" s="470">
        <v>59.000000000000007</v>
      </c>
      <c r="Q12" s="470">
        <v>443742.99999999942</v>
      </c>
      <c r="R12" s="470">
        <v>443801.99999999872</v>
      </c>
      <c r="S12" s="470">
        <v>76</v>
      </c>
      <c r="T12" s="470">
        <v>76</v>
      </c>
      <c r="U12" s="470">
        <v>135.00000000000003</v>
      </c>
      <c r="V12" s="470">
        <v>443742.99999999942</v>
      </c>
      <c r="W12" s="470">
        <v>443877.99999999878</v>
      </c>
    </row>
    <row r="13" spans="1:23" ht="18.75" customHeight="1">
      <c r="B13" s="31" t="s">
        <v>2</v>
      </c>
      <c r="C13" s="365">
        <f>+S12</f>
        <v>76</v>
      </c>
      <c r="D13" s="357"/>
      <c r="E13" s="354">
        <f>SUM(C13:D13)</f>
        <v>76</v>
      </c>
      <c r="F13" s="365">
        <f>+P12</f>
        <v>59.000000000000007</v>
      </c>
      <c r="G13" s="357">
        <f>+Q12</f>
        <v>443742.99999999942</v>
      </c>
      <c r="H13" s="355">
        <f>SUM(F13:G13)</f>
        <v>443801.99999999942</v>
      </c>
      <c r="I13" s="356">
        <f>C13+F13</f>
        <v>135</v>
      </c>
      <c r="J13" s="357">
        <f>G13</f>
        <v>443742.99999999942</v>
      </c>
      <c r="K13" s="358">
        <f>SUM(I13:J13)</f>
        <v>443877.99999999942</v>
      </c>
      <c r="O13" s="685" t="s">
        <v>3</v>
      </c>
      <c r="P13" s="688">
        <v>1</v>
      </c>
      <c r="Q13" s="470">
        <v>178861.00000000055</v>
      </c>
      <c r="R13" s="470">
        <v>178862.00000000058</v>
      </c>
      <c r="S13" s="470">
        <v>43.999999999999993</v>
      </c>
      <c r="T13" s="470">
        <v>43.999999999999993</v>
      </c>
      <c r="U13" s="470">
        <v>45.000000000000014</v>
      </c>
      <c r="V13" s="470">
        <v>178861.00000000055</v>
      </c>
      <c r="W13" s="470">
        <v>178906.00000000058</v>
      </c>
    </row>
    <row r="14" spans="1:23" ht="18.75" customHeight="1">
      <c r="B14" s="165"/>
      <c r="C14" s="359">
        <f>+C13/E13</f>
        <v>1</v>
      </c>
      <c r="D14" s="360"/>
      <c r="E14" s="361">
        <f>+E13/K13</f>
        <v>1.7121821761835481E-4</v>
      </c>
      <c r="F14" s="359">
        <f>+F13/H13</f>
        <v>1.3294216790370501E-4</v>
      </c>
      <c r="G14" s="360">
        <f>G13/H13</f>
        <v>0.99986705783209628</v>
      </c>
      <c r="H14" s="362">
        <f>+H13/K13</f>
        <v>0.99982878178238166</v>
      </c>
      <c r="I14" s="363">
        <f>I13/K13</f>
        <v>3.0413762340102498E-4</v>
      </c>
      <c r="J14" s="360">
        <f>J13/K13</f>
        <v>0.99969586237659902</v>
      </c>
      <c r="K14" s="364">
        <f>+K13/K$57</f>
        <v>5.7060856446332339E-2</v>
      </c>
      <c r="O14" s="685" t="s">
        <v>4</v>
      </c>
      <c r="P14" s="470">
        <v>6</v>
      </c>
      <c r="Q14" s="470">
        <v>358222.99999999988</v>
      </c>
      <c r="R14" s="470">
        <v>358228.99999999919</v>
      </c>
      <c r="S14" s="470">
        <v>13</v>
      </c>
      <c r="T14" s="470">
        <v>13</v>
      </c>
      <c r="U14" s="470">
        <v>19</v>
      </c>
      <c r="V14" s="470">
        <v>358222.99999999988</v>
      </c>
      <c r="W14" s="470">
        <v>358241.99999999919</v>
      </c>
    </row>
    <row r="15" spans="1:23" ht="18.75" customHeight="1">
      <c r="B15" s="31" t="s">
        <v>3</v>
      </c>
      <c r="C15" s="365">
        <f>+S13</f>
        <v>43.999999999999993</v>
      </c>
      <c r="D15" s="357"/>
      <c r="E15" s="354">
        <f>SUM(C15:D15)</f>
        <v>43.999999999999993</v>
      </c>
      <c r="F15" s="365">
        <f>+P13</f>
        <v>1</v>
      </c>
      <c r="G15" s="357">
        <f>+Q13</f>
        <v>178861.00000000055</v>
      </c>
      <c r="H15" s="355">
        <f>SUM(F15:G15)</f>
        <v>178862.00000000055</v>
      </c>
      <c r="I15" s="356">
        <f>C15+F15</f>
        <v>44.999999999999993</v>
      </c>
      <c r="J15" s="357">
        <f>G15</f>
        <v>178861.00000000055</v>
      </c>
      <c r="K15" s="358">
        <f>SUM(I15:J15)</f>
        <v>178906.00000000055</v>
      </c>
      <c r="O15" s="685" t="s">
        <v>39</v>
      </c>
      <c r="P15" s="470">
        <v>77.000000000000014</v>
      </c>
      <c r="Q15" s="470">
        <v>222024.00000000006</v>
      </c>
      <c r="R15" s="470">
        <v>222100.99999999974</v>
      </c>
      <c r="S15" s="470">
        <v>51.000000000000007</v>
      </c>
      <c r="T15" s="470">
        <v>51.000000000000007</v>
      </c>
      <c r="U15" s="470">
        <v>127.99999999999999</v>
      </c>
      <c r="V15" s="470">
        <v>222024.00000000006</v>
      </c>
      <c r="W15" s="470">
        <v>222151.99999999985</v>
      </c>
    </row>
    <row r="16" spans="1:23" ht="18.75" customHeight="1">
      <c r="B16" s="165"/>
      <c r="C16" s="359">
        <f>+C15/E15</f>
        <v>1</v>
      </c>
      <c r="D16" s="360"/>
      <c r="E16" s="361">
        <f>+E15/K15</f>
        <v>2.4593920829932959E-4</v>
      </c>
      <c r="F16" s="359">
        <f>+F15/H15</f>
        <v>5.5909024834788658E-6</v>
      </c>
      <c r="G16" s="360">
        <f>G15/H15</f>
        <v>0.99999440909751647</v>
      </c>
      <c r="H16" s="362">
        <f>+H15/K15</f>
        <v>0.9997540607917007</v>
      </c>
      <c r="I16" s="363">
        <f>I15/K15</f>
        <v>2.5152873576067796E-4</v>
      </c>
      <c r="J16" s="360">
        <f>J15/K15</f>
        <v>0.99974847126423927</v>
      </c>
      <c r="K16" s="364">
        <f>+K15/K$57</f>
        <v>2.2998503154892963E-2</v>
      </c>
      <c r="O16" s="685" t="s">
        <v>5</v>
      </c>
      <c r="P16" s="470">
        <v>4</v>
      </c>
      <c r="Q16" s="470">
        <v>413089.00000000081</v>
      </c>
      <c r="R16" s="470">
        <v>413092.99999999977</v>
      </c>
      <c r="S16" s="470">
        <v>14</v>
      </c>
      <c r="T16" s="470">
        <v>14</v>
      </c>
      <c r="U16" s="470">
        <v>18</v>
      </c>
      <c r="V16" s="470">
        <v>413089.00000000081</v>
      </c>
      <c r="W16" s="470">
        <v>413106.99999999971</v>
      </c>
    </row>
    <row r="17" spans="2:23" ht="18.75" customHeight="1">
      <c r="B17" s="31" t="s">
        <v>4</v>
      </c>
      <c r="C17" s="365">
        <f>+S14</f>
        <v>13</v>
      </c>
      <c r="D17" s="357"/>
      <c r="E17" s="354">
        <f>SUM(C17:D17)</f>
        <v>13</v>
      </c>
      <c r="F17" s="365">
        <f>+P14</f>
        <v>6</v>
      </c>
      <c r="G17" s="357">
        <f>+Q14</f>
        <v>358222.99999999988</v>
      </c>
      <c r="H17" s="355">
        <f>SUM(F17:G17)</f>
        <v>358228.99999999988</v>
      </c>
      <c r="I17" s="356">
        <f>C17+F17</f>
        <v>19</v>
      </c>
      <c r="J17" s="357">
        <f>G17</f>
        <v>358222.99999999988</v>
      </c>
      <c r="K17" s="358">
        <f>SUM(I17:J17)</f>
        <v>358241.99999999988</v>
      </c>
      <c r="O17" s="685" t="s">
        <v>6</v>
      </c>
      <c r="P17" s="470">
        <v>2</v>
      </c>
      <c r="Q17" s="470">
        <v>103758.00000000004</v>
      </c>
      <c r="R17" s="470">
        <v>103760.00000000009</v>
      </c>
      <c r="S17" s="470">
        <v>3</v>
      </c>
      <c r="T17" s="470">
        <v>3</v>
      </c>
      <c r="U17" s="470">
        <v>5</v>
      </c>
      <c r="V17" s="470">
        <v>103758.00000000004</v>
      </c>
      <c r="W17" s="470">
        <v>103763.00000000009</v>
      </c>
    </row>
    <row r="18" spans="2:23" ht="18.75" customHeight="1">
      <c r="B18" s="165"/>
      <c r="C18" s="359">
        <f>+C17/E17</f>
        <v>1</v>
      </c>
      <c r="D18" s="360"/>
      <c r="E18" s="361">
        <f>+E17/K17</f>
        <v>3.6288319069232544E-5</v>
      </c>
      <c r="F18" s="359">
        <f>+F17/H17</f>
        <v>1.6749062750363599E-5</v>
      </c>
      <c r="G18" s="360">
        <f>G17/H17</f>
        <v>0.9999832509372496</v>
      </c>
      <c r="H18" s="362">
        <f>+H17/K17</f>
        <v>0.99996371168093079</v>
      </c>
      <c r="I18" s="363">
        <f>I17/K17</f>
        <v>5.3036774024262943E-5</v>
      </c>
      <c r="J18" s="360">
        <f>J17/K17</f>
        <v>0.99994696322597576</v>
      </c>
      <c r="K18" s="364">
        <f>+K17/K$57</f>
        <v>4.6052283138716066E-2</v>
      </c>
      <c r="O18" s="685" t="s">
        <v>61</v>
      </c>
      <c r="P18" s="470"/>
      <c r="Q18" s="470">
        <v>172161.99999999939</v>
      </c>
      <c r="R18" s="470">
        <v>172161.99999999939</v>
      </c>
      <c r="S18" s="470">
        <v>5</v>
      </c>
      <c r="T18" s="470">
        <v>5</v>
      </c>
      <c r="U18" s="470">
        <v>5</v>
      </c>
      <c r="V18" s="470">
        <v>172161.99999999939</v>
      </c>
      <c r="W18" s="470">
        <v>172166.99999999936</v>
      </c>
    </row>
    <row r="19" spans="2:23" ht="18.75" customHeight="1">
      <c r="B19" s="31" t="s">
        <v>39</v>
      </c>
      <c r="C19" s="365">
        <f>+S15</f>
        <v>51.000000000000007</v>
      </c>
      <c r="D19" s="357"/>
      <c r="E19" s="354">
        <f>SUM(C19:D19)</f>
        <v>51.000000000000007</v>
      </c>
      <c r="F19" s="365">
        <f>+P15</f>
        <v>77.000000000000014</v>
      </c>
      <c r="G19" s="357">
        <f>+Q15</f>
        <v>222024.00000000006</v>
      </c>
      <c r="H19" s="355">
        <f>SUM(F19:G19)</f>
        <v>222101.00000000006</v>
      </c>
      <c r="I19" s="356">
        <f>C19+F19</f>
        <v>128.00000000000003</v>
      </c>
      <c r="J19" s="357">
        <f>G19</f>
        <v>222024.00000000006</v>
      </c>
      <c r="K19" s="358">
        <f>SUM(I19:J19)</f>
        <v>222152.00000000006</v>
      </c>
      <c r="O19" s="685" t="s">
        <v>8</v>
      </c>
      <c r="P19" s="470">
        <v>106.00000000000004</v>
      </c>
      <c r="Q19" s="470">
        <v>228815.99999999994</v>
      </c>
      <c r="R19" s="470">
        <v>228922.00000000052</v>
      </c>
      <c r="S19" s="470">
        <v>119.00000000000004</v>
      </c>
      <c r="T19" s="470">
        <v>119.00000000000004</v>
      </c>
      <c r="U19" s="470">
        <v>225</v>
      </c>
      <c r="V19" s="470">
        <v>228815.99999999994</v>
      </c>
      <c r="W19" s="470">
        <v>229041.00000000058</v>
      </c>
    </row>
    <row r="20" spans="2:23" ht="18.75" customHeight="1">
      <c r="B20" s="165"/>
      <c r="C20" s="359">
        <f>+C19/E19</f>
        <v>1</v>
      </c>
      <c r="D20" s="360"/>
      <c r="E20" s="361">
        <f>+E19/K19</f>
        <v>2.2957254492419601E-4</v>
      </c>
      <c r="F20" s="359">
        <f>+F19/H19</f>
        <v>3.4668911891436779E-4</v>
      </c>
      <c r="G20" s="360">
        <f>G19/H19</f>
        <v>0.99965331088108567</v>
      </c>
      <c r="H20" s="362">
        <f>+H19/K19</f>
        <v>0.99977042745507583</v>
      </c>
      <c r="I20" s="363">
        <f>I19/K19</f>
        <v>5.761820735352371E-4</v>
      </c>
      <c r="J20" s="360">
        <f>J19/K19</f>
        <v>0.99942381792646473</v>
      </c>
      <c r="K20" s="364">
        <f>+K19/K$57</f>
        <v>2.8557809536101458E-2</v>
      </c>
      <c r="O20" s="685" t="s">
        <v>47</v>
      </c>
      <c r="P20" s="470">
        <v>1</v>
      </c>
      <c r="Q20" s="470">
        <v>368369.99999999942</v>
      </c>
      <c r="R20" s="470">
        <v>368370.99999999773</v>
      </c>
      <c r="S20" s="470">
        <v>18</v>
      </c>
      <c r="T20" s="470">
        <v>18</v>
      </c>
      <c r="U20" s="470">
        <v>19</v>
      </c>
      <c r="V20" s="470">
        <v>368369.99999999942</v>
      </c>
      <c r="W20" s="470">
        <v>368388.99999999779</v>
      </c>
    </row>
    <row r="21" spans="2:23" ht="18.75" customHeight="1">
      <c r="B21" s="31" t="s">
        <v>5</v>
      </c>
      <c r="C21" s="365">
        <f>+S16</f>
        <v>14</v>
      </c>
      <c r="D21" s="357"/>
      <c r="E21" s="354">
        <f>SUM(C21:D21)</f>
        <v>14</v>
      </c>
      <c r="F21" s="365">
        <f>+P16</f>
        <v>4</v>
      </c>
      <c r="G21" s="357">
        <f>+Q16</f>
        <v>413089.00000000081</v>
      </c>
      <c r="H21" s="355">
        <f>SUM(F21:G21)</f>
        <v>413093.00000000081</v>
      </c>
      <c r="I21" s="356">
        <f>C21+F21</f>
        <v>18</v>
      </c>
      <c r="J21" s="357">
        <f>G21</f>
        <v>413089.00000000081</v>
      </c>
      <c r="K21" s="358">
        <f>SUM(I21:J21)</f>
        <v>413107.00000000081</v>
      </c>
      <c r="O21" s="685" t="s">
        <v>10</v>
      </c>
      <c r="P21" s="470">
        <v>75</v>
      </c>
      <c r="Q21" s="470">
        <v>467147.99999999831</v>
      </c>
      <c r="R21" s="470">
        <v>467222.99999999825</v>
      </c>
      <c r="S21" s="470">
        <v>52.000000000000007</v>
      </c>
      <c r="T21" s="470">
        <v>52.000000000000007</v>
      </c>
      <c r="U21" s="470">
        <v>127.00000000000003</v>
      </c>
      <c r="V21" s="470">
        <v>467147.99999999831</v>
      </c>
      <c r="W21" s="470">
        <v>467274.99999999814</v>
      </c>
    </row>
    <row r="22" spans="2:23" ht="18.75" customHeight="1">
      <c r="B22" s="165"/>
      <c r="C22" s="359">
        <f>+C21/E21</f>
        <v>1</v>
      </c>
      <c r="D22" s="360"/>
      <c r="E22" s="361">
        <f>+E21/K21</f>
        <v>3.3889524989893592E-5</v>
      </c>
      <c r="F22" s="359">
        <f>+F21/H21</f>
        <v>9.683049579634591E-6</v>
      </c>
      <c r="G22" s="360">
        <f>G21/H21</f>
        <v>0.9999903169504204</v>
      </c>
      <c r="H22" s="362">
        <f>+H21/K21</f>
        <v>0.99996611047501016</v>
      </c>
      <c r="I22" s="363">
        <f>I21/K21</f>
        <v>4.357224641557748E-5</v>
      </c>
      <c r="J22" s="360">
        <f>J21/K21</f>
        <v>0.9999564277535844</v>
      </c>
      <c r="K22" s="364">
        <f>+K21/K$57</f>
        <v>5.3105220857927384E-2</v>
      </c>
      <c r="O22" s="685" t="s">
        <v>11</v>
      </c>
      <c r="P22" s="470">
        <v>67</v>
      </c>
      <c r="Q22" s="470">
        <v>305710.99999999977</v>
      </c>
      <c r="R22" s="470">
        <v>305777.9999999993</v>
      </c>
      <c r="S22" s="470">
        <v>48.000000000000007</v>
      </c>
      <c r="T22" s="470">
        <v>48.000000000000007</v>
      </c>
      <c r="U22" s="470">
        <v>115.00000000000003</v>
      </c>
      <c r="V22" s="470">
        <v>305710.99999999977</v>
      </c>
      <c r="W22" s="470">
        <v>305825.99999999936</v>
      </c>
    </row>
    <row r="23" spans="2:23" ht="18.75" customHeight="1">
      <c r="B23" s="31" t="s">
        <v>6</v>
      </c>
      <c r="C23" s="365">
        <f>+S17</f>
        <v>3</v>
      </c>
      <c r="D23" s="357"/>
      <c r="E23" s="354">
        <f>SUM(C23:D23)</f>
        <v>3</v>
      </c>
      <c r="F23" s="365">
        <f>+P17</f>
        <v>2</v>
      </c>
      <c r="G23" s="357">
        <f>+Q17</f>
        <v>103758.00000000004</v>
      </c>
      <c r="H23" s="355">
        <f>SUM(F23:G23)</f>
        <v>103760.00000000004</v>
      </c>
      <c r="I23" s="356">
        <f>C23+F23</f>
        <v>5</v>
      </c>
      <c r="J23" s="357">
        <f>G23</f>
        <v>103758.00000000004</v>
      </c>
      <c r="K23" s="358">
        <f>SUM(I23:J23)</f>
        <v>103763.00000000004</v>
      </c>
      <c r="O23" s="685" t="s">
        <v>12</v>
      </c>
      <c r="P23" s="470">
        <v>439.99999999999989</v>
      </c>
      <c r="Q23" s="470">
        <v>2419982.9999999953</v>
      </c>
      <c r="R23" s="470">
        <v>2420422.9999999912</v>
      </c>
      <c r="S23" s="470">
        <v>885.99999999999955</v>
      </c>
      <c r="T23" s="470">
        <v>885.99999999999955</v>
      </c>
      <c r="U23" s="470">
        <v>1326.0000000000014</v>
      </c>
      <c r="V23" s="470">
        <v>2419982.9999999953</v>
      </c>
      <c r="W23" s="470">
        <v>2421308.9999999902</v>
      </c>
    </row>
    <row r="24" spans="2:23" ht="18.75" customHeight="1">
      <c r="B24" s="165"/>
      <c r="C24" s="359">
        <f>+C23/E23</f>
        <v>1</v>
      </c>
      <c r="D24" s="360"/>
      <c r="E24" s="361">
        <f>+E23/K23</f>
        <v>2.8912039937164487E-5</v>
      </c>
      <c r="F24" s="359">
        <f>+F23/H23</f>
        <v>1.9275250578257509E-5</v>
      </c>
      <c r="G24" s="360">
        <f>G23/H23</f>
        <v>0.99998072474942179</v>
      </c>
      <c r="H24" s="362">
        <f>+H23/K23</f>
        <v>0.99997108796006284</v>
      </c>
      <c r="I24" s="363">
        <f>I23/K23</f>
        <v>4.8186733228607478E-5</v>
      </c>
      <c r="J24" s="360">
        <f>J23/K23</f>
        <v>0.99995181326677141</v>
      </c>
      <c r="K24" s="364">
        <f>+K23/K$57</f>
        <v>1.3338813023940797E-2</v>
      </c>
      <c r="O24" s="685" t="s">
        <v>13</v>
      </c>
      <c r="P24" s="688"/>
      <c r="Q24" s="470">
        <v>150293.00000000012</v>
      </c>
      <c r="R24" s="470">
        <v>150293.00000000012</v>
      </c>
      <c r="S24" s="688">
        <v>1</v>
      </c>
      <c r="T24" s="688">
        <v>1</v>
      </c>
      <c r="U24" s="688">
        <v>1</v>
      </c>
      <c r="V24" s="470">
        <v>150293.00000000012</v>
      </c>
      <c r="W24" s="470">
        <v>150294.00000000012</v>
      </c>
    </row>
    <row r="25" spans="2:23" ht="18.75" customHeight="1">
      <c r="B25" s="31" t="s">
        <v>7</v>
      </c>
      <c r="C25" s="365">
        <f>+S18</f>
        <v>5</v>
      </c>
      <c r="D25" s="357"/>
      <c r="E25" s="354">
        <f>SUM(C25:D25)</f>
        <v>5</v>
      </c>
      <c r="F25" s="365">
        <f>+P18</f>
        <v>0</v>
      </c>
      <c r="G25" s="357">
        <f>+Q18</f>
        <v>172161.99999999939</v>
      </c>
      <c r="H25" s="355">
        <f>SUM(F25:G25)</f>
        <v>172161.99999999939</v>
      </c>
      <c r="I25" s="356">
        <f>C25+F25</f>
        <v>5</v>
      </c>
      <c r="J25" s="357">
        <f>G25</f>
        <v>172161.99999999939</v>
      </c>
      <c r="K25" s="358">
        <f>SUM(I25:J25)</f>
        <v>172166.99999999939</v>
      </c>
      <c r="O25" s="685" t="s">
        <v>14</v>
      </c>
      <c r="P25" s="688"/>
      <c r="Q25" s="470">
        <v>41532.999999999913</v>
      </c>
      <c r="R25" s="470">
        <v>41532.999999999913</v>
      </c>
      <c r="S25" s="688"/>
      <c r="T25" s="688"/>
      <c r="U25" s="688"/>
      <c r="V25" s="470">
        <v>41532.999999999913</v>
      </c>
      <c r="W25" s="470">
        <v>41532.999999999913</v>
      </c>
    </row>
    <row r="26" spans="2:23" ht="18.75" customHeight="1">
      <c r="B26" s="165"/>
      <c r="C26" s="359">
        <f>+C25/E25</f>
        <v>1</v>
      </c>
      <c r="D26" s="360"/>
      <c r="E26" s="361">
        <f>+E25/K25</f>
        <v>2.9041570103446177E-5</v>
      </c>
      <c r="F26" s="359"/>
      <c r="G26" s="360">
        <f>G25/H25</f>
        <v>1</v>
      </c>
      <c r="H26" s="362">
        <f>+H25/K25</f>
        <v>0.99997095842989658</v>
      </c>
      <c r="I26" s="363">
        <f>I25/K25</f>
        <v>2.9041570103446177E-5</v>
      </c>
      <c r="J26" s="360">
        <f>J25/K25</f>
        <v>0.99997095842989658</v>
      </c>
      <c r="K26" s="364">
        <f>+K25/K$57</f>
        <v>2.2132199549866581E-2</v>
      </c>
      <c r="O26" s="685" t="s">
        <v>15</v>
      </c>
      <c r="P26" s="688">
        <v>8</v>
      </c>
      <c r="Q26" s="470">
        <v>61785.000000000015</v>
      </c>
      <c r="R26" s="470">
        <v>61793.000000000015</v>
      </c>
      <c r="S26" s="470">
        <v>8</v>
      </c>
      <c r="T26" s="470">
        <v>8</v>
      </c>
      <c r="U26" s="470">
        <v>16.000000000000004</v>
      </c>
      <c r="V26" s="470">
        <v>61785.000000000015</v>
      </c>
      <c r="W26" s="470">
        <v>61801.000000000022</v>
      </c>
    </row>
    <row r="27" spans="2:23" ht="18.75" customHeight="1">
      <c r="B27" s="31" t="s">
        <v>8</v>
      </c>
      <c r="C27" s="365">
        <f>+S19</f>
        <v>119.00000000000004</v>
      </c>
      <c r="D27" s="357"/>
      <c r="E27" s="354">
        <f>SUM(C27:D27)</f>
        <v>119.00000000000004</v>
      </c>
      <c r="F27" s="365">
        <f>+P19</f>
        <v>106.00000000000004</v>
      </c>
      <c r="G27" s="357">
        <f>+Q19</f>
        <v>228815.99999999994</v>
      </c>
      <c r="H27" s="355">
        <f>SUM(F27:G27)</f>
        <v>228921.99999999994</v>
      </c>
      <c r="I27" s="356">
        <f>C27+F27</f>
        <v>225.00000000000009</v>
      </c>
      <c r="J27" s="357">
        <f>G27</f>
        <v>228815.99999999994</v>
      </c>
      <c r="K27" s="358">
        <f>SUM(I27:J27)</f>
        <v>229040.99999999994</v>
      </c>
      <c r="O27" s="685" t="s">
        <v>16</v>
      </c>
      <c r="P27" s="470">
        <v>1</v>
      </c>
      <c r="Q27" s="470">
        <v>65057.000000000044</v>
      </c>
      <c r="R27" s="470">
        <v>65058.000000000022</v>
      </c>
      <c r="S27" s="470">
        <v>11</v>
      </c>
      <c r="T27" s="470">
        <v>11</v>
      </c>
      <c r="U27" s="470">
        <v>12.000000000000002</v>
      </c>
      <c r="V27" s="470">
        <v>65057.000000000044</v>
      </c>
      <c r="W27" s="470">
        <v>65069.000000000029</v>
      </c>
    </row>
    <row r="28" spans="2:23" ht="18.75" customHeight="1">
      <c r="B28" s="165"/>
      <c r="C28" s="359">
        <f>+C27/E27</f>
        <v>1</v>
      </c>
      <c r="D28" s="360"/>
      <c r="E28" s="361">
        <f>+E27/K27</f>
        <v>5.1955763378609102E-4</v>
      </c>
      <c r="F28" s="359">
        <f>+F27/H27</f>
        <v>4.6303981268729116E-4</v>
      </c>
      <c r="G28" s="360">
        <f>G27/H27</f>
        <v>0.99953696018731275</v>
      </c>
      <c r="H28" s="362">
        <f>+H27/K27</f>
        <v>0.99948044236621392</v>
      </c>
      <c r="I28" s="363">
        <f>I27/K27</f>
        <v>9.8235687060395371E-4</v>
      </c>
      <c r="J28" s="360">
        <f>J27/K27</f>
        <v>0.999017643129396</v>
      </c>
      <c r="K28" s="364">
        <f>+K27/K$57</f>
        <v>2.9443395755870801E-2</v>
      </c>
      <c r="O28" s="685" t="s">
        <v>17</v>
      </c>
      <c r="P28" s="470">
        <v>80</v>
      </c>
      <c r="Q28" s="470">
        <v>463589.00000000064</v>
      </c>
      <c r="R28" s="470">
        <v>463669.00000000081</v>
      </c>
      <c r="S28" s="470">
        <v>78.999999999999986</v>
      </c>
      <c r="T28" s="470">
        <v>78.999999999999986</v>
      </c>
      <c r="U28" s="470">
        <v>159.00000000000003</v>
      </c>
      <c r="V28" s="470">
        <v>463589.00000000064</v>
      </c>
      <c r="W28" s="470">
        <v>463748.00000000087</v>
      </c>
    </row>
    <row r="29" spans="2:23" ht="18.75" customHeight="1">
      <c r="B29" s="31" t="s">
        <v>9</v>
      </c>
      <c r="C29" s="365">
        <f>+S20</f>
        <v>18</v>
      </c>
      <c r="D29" s="357"/>
      <c r="E29" s="354">
        <f>SUM(C29:D29)</f>
        <v>18</v>
      </c>
      <c r="F29" s="365">
        <f>+P20</f>
        <v>1</v>
      </c>
      <c r="G29" s="357">
        <f>+Q20</f>
        <v>368369.99999999942</v>
      </c>
      <c r="H29" s="355">
        <f>SUM(F29:G29)</f>
        <v>368370.99999999942</v>
      </c>
      <c r="I29" s="356">
        <f>C29+F29</f>
        <v>19</v>
      </c>
      <c r="J29" s="357">
        <f>G29</f>
        <v>368369.99999999942</v>
      </c>
      <c r="K29" s="358">
        <f>SUM(I29:J29)</f>
        <v>368388.99999999942</v>
      </c>
      <c r="O29" s="685" t="s">
        <v>18</v>
      </c>
      <c r="P29" s="470">
        <v>31.000000000000014</v>
      </c>
      <c r="Q29" s="470">
        <v>314520.00000000087</v>
      </c>
      <c r="R29" s="470">
        <v>314551.00000000035</v>
      </c>
      <c r="S29" s="470">
        <v>10</v>
      </c>
      <c r="T29" s="470">
        <v>10</v>
      </c>
      <c r="U29" s="470">
        <v>41.000000000000007</v>
      </c>
      <c r="V29" s="470">
        <v>314520.00000000087</v>
      </c>
      <c r="W29" s="470">
        <v>314561.00000000047</v>
      </c>
    </row>
    <row r="30" spans="2:23" ht="18.75" customHeight="1">
      <c r="B30" s="165"/>
      <c r="C30" s="359">
        <f>+C29/E29</f>
        <v>1</v>
      </c>
      <c r="D30" s="360"/>
      <c r="E30" s="361">
        <f>+E29/K29</f>
        <v>4.8861393798403397E-5</v>
      </c>
      <c r="F30" s="359">
        <f>+F29/H29</f>
        <v>2.7146545194925809E-6</v>
      </c>
      <c r="G30" s="360">
        <f>G29/H29</f>
        <v>0.99999728534548049</v>
      </c>
      <c r="H30" s="362">
        <f>+H29/K29</f>
        <v>0.99995113860620155</v>
      </c>
      <c r="I30" s="363">
        <f>I29/K29</f>
        <v>5.1575915676092472E-5</v>
      </c>
      <c r="J30" s="360">
        <f>J29/K29</f>
        <v>0.99994842408432394</v>
      </c>
      <c r="K30" s="364">
        <f>+K29/K$57</f>
        <v>4.7356687750706096E-2</v>
      </c>
      <c r="O30" s="685" t="s">
        <v>71</v>
      </c>
      <c r="P30" s="470">
        <v>2</v>
      </c>
      <c r="Q30" s="470">
        <v>220340.99999999951</v>
      </c>
      <c r="R30" s="470">
        <v>220343.0000000002</v>
      </c>
      <c r="S30" s="470">
        <v>3</v>
      </c>
      <c r="T30" s="470">
        <v>3</v>
      </c>
      <c r="U30" s="470">
        <v>5</v>
      </c>
      <c r="V30" s="470">
        <v>220340.99999999951</v>
      </c>
      <c r="W30" s="470">
        <v>220346.00000000026</v>
      </c>
    </row>
    <row r="31" spans="2:23" ht="18.75" customHeight="1">
      <c r="B31" s="31" t="s">
        <v>10</v>
      </c>
      <c r="C31" s="365">
        <f>+S21</f>
        <v>52.000000000000007</v>
      </c>
      <c r="D31" s="357"/>
      <c r="E31" s="354">
        <f>SUM(C31:D31)</f>
        <v>52.000000000000007</v>
      </c>
      <c r="F31" s="365">
        <f>+P21</f>
        <v>75</v>
      </c>
      <c r="G31" s="357">
        <f>+Q21</f>
        <v>467147.99999999831</v>
      </c>
      <c r="H31" s="355">
        <f>SUM(F31:G31)</f>
        <v>467222.99999999831</v>
      </c>
      <c r="I31" s="356">
        <f>C31+F31</f>
        <v>127</v>
      </c>
      <c r="J31" s="357">
        <f>G31</f>
        <v>467147.99999999831</v>
      </c>
      <c r="K31" s="358">
        <f>SUM(I31:J31)</f>
        <v>467274.99999999831</v>
      </c>
      <c r="O31" s="685" t="s">
        <v>20</v>
      </c>
      <c r="P31" s="470">
        <v>11</v>
      </c>
      <c r="Q31" s="470">
        <v>114070.00000000006</v>
      </c>
      <c r="R31" s="470">
        <v>114081.00000000007</v>
      </c>
      <c r="S31" s="470">
        <v>4</v>
      </c>
      <c r="T31" s="470">
        <v>4</v>
      </c>
      <c r="U31" s="470">
        <v>15</v>
      </c>
      <c r="V31" s="470">
        <v>114070.00000000006</v>
      </c>
      <c r="W31" s="470">
        <v>114085.00000000007</v>
      </c>
    </row>
    <row r="32" spans="2:23" ht="18.75" customHeight="1">
      <c r="B32" s="165"/>
      <c r="C32" s="359">
        <f>+C31/E31</f>
        <v>1</v>
      </c>
      <c r="D32" s="360"/>
      <c r="E32" s="361">
        <f>+E31/K31</f>
        <v>1.1128350543042147E-4</v>
      </c>
      <c r="F32" s="359">
        <f>+F31/H31</f>
        <v>1.6052291946244143E-4</v>
      </c>
      <c r="G32" s="360">
        <f>G31/H31</f>
        <v>0.99983947708053755</v>
      </c>
      <c r="H32" s="362">
        <f>+H31/K31</f>
        <v>0.99988871649456956</v>
      </c>
      <c r="I32" s="363">
        <f>I31/K31</f>
        <v>2.717885613396832E-4</v>
      </c>
      <c r="J32" s="360">
        <f>J31/K31</f>
        <v>0.99972821143866031</v>
      </c>
      <c r="K32" s="364">
        <f>+K31/K$57</f>
        <v>6.0068558693965199E-2</v>
      </c>
      <c r="O32" s="685" t="s">
        <v>21</v>
      </c>
      <c r="P32" s="470">
        <v>13</v>
      </c>
      <c r="Q32" s="470">
        <v>54402</v>
      </c>
      <c r="R32" s="470">
        <v>54415.000000000116</v>
      </c>
      <c r="S32" s="470">
        <v>26</v>
      </c>
      <c r="T32" s="470">
        <v>26</v>
      </c>
      <c r="U32" s="470">
        <v>38.999999999999993</v>
      </c>
      <c r="V32" s="470">
        <v>54402</v>
      </c>
      <c r="W32" s="470">
        <v>54441.000000000109</v>
      </c>
    </row>
    <row r="33" spans="2:23" ht="18.75" customHeight="1">
      <c r="B33" s="31" t="s">
        <v>11</v>
      </c>
      <c r="C33" s="365">
        <f>+S22</f>
        <v>48.000000000000007</v>
      </c>
      <c r="D33" s="357"/>
      <c r="E33" s="354">
        <f>SUM(C33:D33)</f>
        <v>48.000000000000007</v>
      </c>
      <c r="F33" s="365">
        <f>+P22</f>
        <v>67</v>
      </c>
      <c r="G33" s="357">
        <f>+Q22</f>
        <v>305710.99999999977</v>
      </c>
      <c r="H33" s="355">
        <f>SUM(F33:G33)</f>
        <v>305777.99999999977</v>
      </c>
      <c r="I33" s="356">
        <f>C33+F33</f>
        <v>115</v>
      </c>
      <c r="J33" s="357">
        <f>G33</f>
        <v>305710.99999999977</v>
      </c>
      <c r="K33" s="358">
        <f>SUM(I33:J33)</f>
        <v>305825.99999999977</v>
      </c>
      <c r="O33" s="685" t="s">
        <v>22</v>
      </c>
      <c r="P33" s="688">
        <v>3</v>
      </c>
      <c r="Q33" s="470">
        <v>98540.00000000016</v>
      </c>
      <c r="R33" s="470">
        <v>98542.999999999927</v>
      </c>
      <c r="S33" s="470">
        <v>13.999999999999996</v>
      </c>
      <c r="T33" s="470">
        <v>13.999999999999996</v>
      </c>
      <c r="U33" s="470">
        <v>17</v>
      </c>
      <c r="V33" s="470">
        <v>98540.00000000016</v>
      </c>
      <c r="W33" s="470">
        <v>98556.999999999927</v>
      </c>
    </row>
    <row r="34" spans="2:23" ht="18.75" customHeight="1">
      <c r="B34" s="165"/>
      <c r="C34" s="359">
        <f>+C33/E33</f>
        <v>1</v>
      </c>
      <c r="D34" s="360"/>
      <c r="E34" s="361">
        <f>+E33/K33</f>
        <v>1.5695199230935251E-4</v>
      </c>
      <c r="F34" s="359">
        <f>+F33/H33</f>
        <v>2.191132128537699E-4</v>
      </c>
      <c r="G34" s="360">
        <f>G33/H33</f>
        <v>0.99978088678714627</v>
      </c>
      <c r="H34" s="362">
        <f>+H33/K33</f>
        <v>0.99984304800769064</v>
      </c>
      <c r="I34" s="363">
        <f>I33/K33</f>
        <v>3.7603081490782369E-4</v>
      </c>
      <c r="J34" s="360">
        <f>J33/K33</f>
        <v>0.99962396918509222</v>
      </c>
      <c r="K34" s="364">
        <f>+K33/K$57</f>
        <v>3.9314166242877646E-2</v>
      </c>
      <c r="O34" s="686" t="s">
        <v>54</v>
      </c>
      <c r="P34" s="466">
        <v>1031.9999999999989</v>
      </c>
      <c r="Q34" s="466">
        <v>7776466.9999999292</v>
      </c>
      <c r="R34" s="466">
        <v>7777498.9999999935</v>
      </c>
      <c r="S34" s="466">
        <v>1528.9999999999989</v>
      </c>
      <c r="T34" s="466">
        <v>1528.9999999999989</v>
      </c>
      <c r="U34" s="466">
        <v>2560.9999999999995</v>
      </c>
      <c r="V34" s="466">
        <v>7776466.9999999292</v>
      </c>
      <c r="W34" s="466">
        <v>7779028.0000000056</v>
      </c>
    </row>
    <row r="35" spans="2:23" ht="18.75" customHeight="1">
      <c r="B35" s="31" t="s">
        <v>12</v>
      </c>
      <c r="C35" s="365">
        <f>+S23</f>
        <v>885.99999999999955</v>
      </c>
      <c r="D35" s="357"/>
      <c r="E35" s="354">
        <f>SUM(C35:D35)</f>
        <v>885.99999999999955</v>
      </c>
      <c r="F35" s="365">
        <f>+P23</f>
        <v>439.99999999999989</v>
      </c>
      <c r="G35" s="357">
        <f>+Q23</f>
        <v>2419982.9999999953</v>
      </c>
      <c r="H35" s="355">
        <f>SUM(F35:G35)</f>
        <v>2420422.9999999953</v>
      </c>
      <c r="I35" s="356">
        <f>C35+F35</f>
        <v>1325.9999999999995</v>
      </c>
      <c r="J35" s="357">
        <f>G35</f>
        <v>2419982.9999999953</v>
      </c>
      <c r="K35" s="358">
        <f>SUM(I35:J35)</f>
        <v>2421308.9999999953</v>
      </c>
      <c r="O35" s="1"/>
    </row>
    <row r="36" spans="2:23" ht="18.75" customHeight="1">
      <c r="B36" s="165"/>
      <c r="C36" s="359">
        <f>+C35/E35</f>
        <v>1</v>
      </c>
      <c r="D36" s="360"/>
      <c r="E36" s="361">
        <f>+E35/K35</f>
        <v>3.659177742287338E-4</v>
      </c>
      <c r="F36" s="359">
        <f>+F35/H35</f>
        <v>1.8178640675617475E-4</v>
      </c>
      <c r="G36" s="360">
        <f>G35/H35</f>
        <v>0.99981821359324385</v>
      </c>
      <c r="H36" s="362">
        <f>+H35/K35</f>
        <v>0.99963408222577121</v>
      </c>
      <c r="I36" s="363">
        <f>I35/K35</f>
        <v>5.4763766210756334E-4</v>
      </c>
      <c r="J36" s="360">
        <f>J35/K35</f>
        <v>0.99945236233789247</v>
      </c>
      <c r="K36" s="364">
        <f>+K35/K$57</f>
        <v>0.31126112414044499</v>
      </c>
      <c r="O36" s="1"/>
    </row>
    <row r="37" spans="2:23" ht="18.75" customHeight="1">
      <c r="B37" s="31" t="s">
        <v>13</v>
      </c>
      <c r="C37" s="365">
        <f>+S24</f>
        <v>1</v>
      </c>
      <c r="D37" s="357"/>
      <c r="E37" s="354">
        <f>SUM(C37:D37)</f>
        <v>1</v>
      </c>
      <c r="F37" s="365"/>
      <c r="G37" s="357">
        <f>+Q24</f>
        <v>150293.00000000012</v>
      </c>
      <c r="H37" s="355">
        <f>SUM(F37:G37)</f>
        <v>150293.00000000012</v>
      </c>
      <c r="I37" s="356">
        <f>C37+F37</f>
        <v>1</v>
      </c>
      <c r="J37" s="357">
        <f>G37</f>
        <v>150293.00000000012</v>
      </c>
      <c r="K37" s="358">
        <f>SUM(I37:J37)</f>
        <v>150294.00000000012</v>
      </c>
      <c r="P37" s="449"/>
    </row>
    <row r="38" spans="2:23" ht="18.75" customHeight="1">
      <c r="B38" s="165"/>
      <c r="C38" s="359">
        <f>+C37/E37</f>
        <v>1</v>
      </c>
      <c r="D38" s="360"/>
      <c r="E38" s="361">
        <f>+E37/K37</f>
        <v>6.653625560567948E-6</v>
      </c>
      <c r="F38" s="359"/>
      <c r="G38" s="360">
        <f>G37/H37</f>
        <v>1</v>
      </c>
      <c r="H38" s="362">
        <f>+H37/K37</f>
        <v>0.99999334637443948</v>
      </c>
      <c r="I38" s="363">
        <f>I37/K37</f>
        <v>6.653625560567948E-6</v>
      </c>
      <c r="J38" s="360">
        <f>J37/K37</f>
        <v>0.99999334637443948</v>
      </c>
      <c r="K38" s="364">
        <f>+K37/K$57</f>
        <v>1.9320408668023852E-2</v>
      </c>
    </row>
    <row r="39" spans="2:23" ht="18.75" customHeight="1">
      <c r="B39" s="31" t="s">
        <v>14</v>
      </c>
      <c r="C39" s="365"/>
      <c r="D39" s="357"/>
      <c r="E39" s="354"/>
      <c r="F39" s="365"/>
      <c r="G39" s="357">
        <f>+Q25</f>
        <v>41532.999999999913</v>
      </c>
      <c r="H39" s="355">
        <f>SUM(F39:G39)</f>
        <v>41532.999999999913</v>
      </c>
      <c r="I39" s="356"/>
      <c r="J39" s="357">
        <f>G39</f>
        <v>41532.999999999913</v>
      </c>
      <c r="K39" s="358">
        <f>SUM(I39:J39)</f>
        <v>41532.999999999913</v>
      </c>
    </row>
    <row r="40" spans="2:23" ht="18.75" customHeight="1">
      <c r="B40" s="165"/>
      <c r="C40" s="359"/>
      <c r="D40" s="360"/>
      <c r="E40" s="361"/>
      <c r="F40" s="359"/>
      <c r="G40" s="360">
        <f>G39/H39</f>
        <v>1</v>
      </c>
      <c r="H40" s="362">
        <f>+H39/K39</f>
        <v>1</v>
      </c>
      <c r="I40" s="363"/>
      <c r="J40" s="360">
        <f>J39/K39</f>
        <v>1</v>
      </c>
      <c r="K40" s="364">
        <f>+K39/K$57</f>
        <v>5.3390989208420316E-3</v>
      </c>
    </row>
    <row r="41" spans="2:23" ht="18.75" customHeight="1">
      <c r="B41" s="31" t="s">
        <v>15</v>
      </c>
      <c r="C41" s="365">
        <f>+S26</f>
        <v>8</v>
      </c>
      <c r="D41" s="357"/>
      <c r="E41" s="354">
        <f>SUM(C41:D41)</f>
        <v>8</v>
      </c>
      <c r="F41" s="365">
        <f>+P26</f>
        <v>8</v>
      </c>
      <c r="G41" s="357">
        <f>+Q26</f>
        <v>61785.000000000015</v>
      </c>
      <c r="H41" s="355">
        <f>SUM(F41:G41)</f>
        <v>61793.000000000015</v>
      </c>
      <c r="I41" s="356">
        <f>C41+F41</f>
        <v>16</v>
      </c>
      <c r="J41" s="357">
        <f>G41</f>
        <v>61785.000000000015</v>
      </c>
      <c r="K41" s="358">
        <f>SUM(I41:J41)</f>
        <v>61801.000000000015</v>
      </c>
    </row>
    <row r="42" spans="2:23" ht="18.75" customHeight="1">
      <c r="B42" s="165"/>
      <c r="C42" s="359">
        <f>+C41/E41</f>
        <v>1</v>
      </c>
      <c r="D42" s="360"/>
      <c r="E42" s="361">
        <f>+E41/K41</f>
        <v>1.2944774356401996E-4</v>
      </c>
      <c r="F42" s="359">
        <f>+F41/H41</f>
        <v>1.2946450245173398E-4</v>
      </c>
      <c r="G42" s="360">
        <f>G41/H41</f>
        <v>0.99987053549754823</v>
      </c>
      <c r="H42" s="362">
        <f>+H41/K41</f>
        <v>0.99987055225643595</v>
      </c>
      <c r="I42" s="363">
        <f>I41/K41</f>
        <v>2.5889548712803993E-4</v>
      </c>
      <c r="J42" s="360">
        <f>J41/K41</f>
        <v>0.99974110451287201</v>
      </c>
      <c r="K42" s="364">
        <f>+K41/K$57</f>
        <v>7.944565824933407E-3</v>
      </c>
    </row>
    <row r="43" spans="2:23" ht="18.75" customHeight="1">
      <c r="B43" s="31" t="s">
        <v>16</v>
      </c>
      <c r="C43" s="365">
        <f>+S27</f>
        <v>11</v>
      </c>
      <c r="D43" s="357"/>
      <c r="E43" s="354">
        <f>SUM(C43:D43)</f>
        <v>11</v>
      </c>
      <c r="F43" s="365">
        <f>+P27</f>
        <v>1</v>
      </c>
      <c r="G43" s="357">
        <f>+Q27</f>
        <v>65057.000000000044</v>
      </c>
      <c r="H43" s="355">
        <f>SUM(F43:G43)</f>
        <v>65058.000000000044</v>
      </c>
      <c r="I43" s="356">
        <f>C43+F43</f>
        <v>12</v>
      </c>
      <c r="J43" s="357">
        <f>G43</f>
        <v>65057.000000000044</v>
      </c>
      <c r="K43" s="358">
        <f>SUM(I43:J43)</f>
        <v>65069.000000000044</v>
      </c>
    </row>
    <row r="44" spans="2:23" ht="18.75" customHeight="1">
      <c r="B44" s="165"/>
      <c r="C44" s="359">
        <f>+C43/E43</f>
        <v>1</v>
      </c>
      <c r="D44" s="360"/>
      <c r="E44" s="361">
        <f>+E43/K43</f>
        <v>1.6905131475817968E-4</v>
      </c>
      <c r="F44" s="359">
        <f>+F43/H43</f>
        <v>1.5370899812475012E-5</v>
      </c>
      <c r="G44" s="360">
        <f>G43/H43</f>
        <v>0.99998462910018748</v>
      </c>
      <c r="H44" s="362">
        <f>+H43/K43</f>
        <v>0.9998309486852418</v>
      </c>
      <c r="I44" s="363">
        <f>I43/K43</f>
        <v>1.8441961609983235E-4</v>
      </c>
      <c r="J44" s="360">
        <f>J43/K43</f>
        <v>0.99981558038390017</v>
      </c>
      <c r="K44" s="364">
        <f>+K43/K$57</f>
        <v>8.3646697248036771E-3</v>
      </c>
    </row>
    <row r="45" spans="2:23" ht="18.75" customHeight="1">
      <c r="B45" s="31" t="s">
        <v>17</v>
      </c>
      <c r="C45" s="365">
        <f>+S28</f>
        <v>78.999999999999986</v>
      </c>
      <c r="D45" s="357"/>
      <c r="E45" s="354">
        <f>SUM(C45:D45)</f>
        <v>78.999999999999986</v>
      </c>
      <c r="F45" s="365">
        <f>+P28</f>
        <v>80</v>
      </c>
      <c r="G45" s="357">
        <f>+Q28</f>
        <v>463589.00000000064</v>
      </c>
      <c r="H45" s="355">
        <f>SUM(F45:G45)</f>
        <v>463669.00000000064</v>
      </c>
      <c r="I45" s="356">
        <f>C45+F45</f>
        <v>159</v>
      </c>
      <c r="J45" s="357">
        <f>G45</f>
        <v>463589.00000000064</v>
      </c>
      <c r="K45" s="358">
        <f>SUM(I45:J45)</f>
        <v>463748.00000000064</v>
      </c>
    </row>
    <row r="46" spans="2:23" ht="18.75" customHeight="1">
      <c r="B46" s="165"/>
      <c r="C46" s="359">
        <f>+C45/E45</f>
        <v>1</v>
      </c>
      <c r="D46" s="360"/>
      <c r="E46" s="361">
        <f>+E45/K45</f>
        <v>1.7035113898065303E-4</v>
      </c>
      <c r="F46" s="359">
        <f>+F45/H45</f>
        <v>1.7253687436511798E-4</v>
      </c>
      <c r="G46" s="360">
        <f>G45/H45</f>
        <v>0.99982746312563486</v>
      </c>
      <c r="H46" s="362">
        <f>+H45/K45</f>
        <v>0.99982964886101933</v>
      </c>
      <c r="I46" s="363">
        <f>I45/K45</f>
        <v>3.4285862149270677E-4</v>
      </c>
      <c r="J46" s="360">
        <f>J45/K45</f>
        <v>0.99965714137850725</v>
      </c>
      <c r="K46" s="364">
        <f>+K45/K$57</f>
        <v>5.9615160145972096E-2</v>
      </c>
      <c r="O46" s="449"/>
    </row>
    <row r="47" spans="2:23" ht="18.75" customHeight="1">
      <c r="B47" s="31" t="s">
        <v>18</v>
      </c>
      <c r="C47" s="365">
        <f>+S29</f>
        <v>10</v>
      </c>
      <c r="D47" s="357"/>
      <c r="E47" s="354">
        <f>SUM(C47:D47)</f>
        <v>10</v>
      </c>
      <c r="F47" s="365">
        <f>+P29</f>
        <v>31.000000000000014</v>
      </c>
      <c r="G47" s="357">
        <f>+Q29</f>
        <v>314520.00000000087</v>
      </c>
      <c r="H47" s="355">
        <f>SUM(F47:G47)</f>
        <v>314551.00000000087</v>
      </c>
      <c r="I47" s="356">
        <f>C47+F47</f>
        <v>41.000000000000014</v>
      </c>
      <c r="J47" s="357">
        <f>G47</f>
        <v>314520.00000000087</v>
      </c>
      <c r="K47" s="358">
        <f>SUM(I47:J47)</f>
        <v>314561.00000000087</v>
      </c>
    </row>
    <row r="48" spans="2:23" ht="18.75" customHeight="1">
      <c r="B48" s="165"/>
      <c r="C48" s="359">
        <f>+C47/E47</f>
        <v>1</v>
      </c>
      <c r="D48" s="360"/>
      <c r="E48" s="361">
        <f>+E47/K47</f>
        <v>3.1790336373549083E-5</v>
      </c>
      <c r="F48" s="359">
        <f>+F47/H47</f>
        <v>9.8553175796611456E-5</v>
      </c>
      <c r="G48" s="360">
        <f>G47/H47</f>
        <v>0.99990144682420334</v>
      </c>
      <c r="H48" s="362">
        <f>+H47/K47</f>
        <v>0.99996820966362643</v>
      </c>
      <c r="I48" s="363">
        <f>I47/K47</f>
        <v>1.3034037913155127E-4</v>
      </c>
      <c r="J48" s="360">
        <f>J47/K47</f>
        <v>0.99986965962086849</v>
      </c>
      <c r="K48" s="364">
        <f>+K47/K$57</f>
        <v>4.0437057174752572E-2</v>
      </c>
    </row>
    <row r="49" spans="2:11" ht="18.75" customHeight="1">
      <c r="B49" s="31" t="s">
        <v>19</v>
      </c>
      <c r="C49" s="365">
        <f>+S30</f>
        <v>3</v>
      </c>
      <c r="D49" s="357"/>
      <c r="E49" s="354">
        <f>SUM(C49:D49)</f>
        <v>3</v>
      </c>
      <c r="F49" s="365">
        <f>+P30</f>
        <v>2</v>
      </c>
      <c r="G49" s="357">
        <f>+Q30</f>
        <v>220340.99999999951</v>
      </c>
      <c r="H49" s="355">
        <f>SUM(F49:G49)</f>
        <v>220342.99999999951</v>
      </c>
      <c r="I49" s="356">
        <f>C49+F49</f>
        <v>5</v>
      </c>
      <c r="J49" s="357">
        <f>G49</f>
        <v>220340.99999999951</v>
      </c>
      <c r="K49" s="358">
        <f>SUM(I49:J49)</f>
        <v>220345.99999999951</v>
      </c>
    </row>
    <row r="50" spans="2:11" ht="18.75" customHeight="1">
      <c r="B50" s="165"/>
      <c r="C50" s="359">
        <f>+C49/E49</f>
        <v>1</v>
      </c>
      <c r="D50" s="360"/>
      <c r="E50" s="361">
        <f>+E49/K49</f>
        <v>1.3614951031559487E-5</v>
      </c>
      <c r="F50" s="359">
        <f>+F49/H49</f>
        <v>9.0767576006499161E-6</v>
      </c>
      <c r="G50" s="360">
        <f>G49/H49</f>
        <v>0.99999092324239935</v>
      </c>
      <c r="H50" s="362">
        <f>+H49/K49</f>
        <v>0.99998638504896842</v>
      </c>
      <c r="I50" s="363">
        <f>I49/K49</f>
        <v>2.2691585052599144E-5</v>
      </c>
      <c r="J50" s="360">
        <f>J49/K49</f>
        <v>0.99997730841494736</v>
      </c>
      <c r="K50" s="364">
        <f>+K49/K$57</f>
        <v>2.8325646854594135E-2</v>
      </c>
    </row>
    <row r="51" spans="2:11" ht="18.75" customHeight="1">
      <c r="B51" s="31" t="s">
        <v>20</v>
      </c>
      <c r="C51" s="365">
        <f>+S31</f>
        <v>4</v>
      </c>
      <c r="D51" s="357"/>
      <c r="E51" s="354">
        <f>SUM(C51:D51)</f>
        <v>4</v>
      </c>
      <c r="F51" s="365">
        <f>+P31</f>
        <v>11</v>
      </c>
      <c r="G51" s="357">
        <f>+Q31</f>
        <v>114070.00000000006</v>
      </c>
      <c r="H51" s="355">
        <f>SUM(F51:G51)</f>
        <v>114081.00000000006</v>
      </c>
      <c r="I51" s="356">
        <f>C51+F51</f>
        <v>15</v>
      </c>
      <c r="J51" s="357">
        <f>G51</f>
        <v>114070.00000000006</v>
      </c>
      <c r="K51" s="358">
        <f>SUM(I51:J51)</f>
        <v>114085.00000000006</v>
      </c>
    </row>
    <row r="52" spans="2:11" ht="18.75" customHeight="1">
      <c r="B52" s="165"/>
      <c r="C52" s="359">
        <f>+C51/E51</f>
        <v>1</v>
      </c>
      <c r="D52" s="360"/>
      <c r="E52" s="361">
        <f>+E51/K51</f>
        <v>3.5061576894420806E-5</v>
      </c>
      <c r="F52" s="359">
        <f>+F51/H51</f>
        <v>9.6422717192170431E-5</v>
      </c>
      <c r="G52" s="360">
        <f>G51/H51</f>
        <v>0.99990357728280788</v>
      </c>
      <c r="H52" s="362">
        <f>+H51/K51</f>
        <v>0.99996493842310563</v>
      </c>
      <c r="I52" s="363">
        <f>I51/K51</f>
        <v>1.3148091335407803E-4</v>
      </c>
      <c r="J52" s="360">
        <f>J51/K51</f>
        <v>0.99986851908664587</v>
      </c>
      <c r="K52" s="364">
        <f>+K51/K$57</f>
        <v>1.4665714019797866E-2</v>
      </c>
    </row>
    <row r="53" spans="2:11" ht="18.75" customHeight="1">
      <c r="B53" s="31" t="s">
        <v>21</v>
      </c>
      <c r="C53" s="379">
        <f>+S32</f>
        <v>26</v>
      </c>
      <c r="D53" s="380"/>
      <c r="E53" s="354">
        <f>SUM(C53:D53)</f>
        <v>26</v>
      </c>
      <c r="F53" s="365">
        <f>+P32</f>
        <v>13</v>
      </c>
      <c r="G53" s="357">
        <f>+Q32</f>
        <v>54402</v>
      </c>
      <c r="H53" s="355">
        <f>SUM(F53:G53)</f>
        <v>54415</v>
      </c>
      <c r="I53" s="383">
        <f>C53+F53</f>
        <v>39</v>
      </c>
      <c r="J53" s="380">
        <f>G53</f>
        <v>54402</v>
      </c>
      <c r="K53" s="384">
        <f>SUM(I53:J53)</f>
        <v>54441</v>
      </c>
    </row>
    <row r="54" spans="2:11" ht="18.75" customHeight="1">
      <c r="B54" s="165"/>
      <c r="C54" s="359">
        <f>+C53/E53</f>
        <v>1</v>
      </c>
      <c r="D54" s="360"/>
      <c r="E54" s="361">
        <f>+E53/K53</f>
        <v>4.7758123473117686E-4</v>
      </c>
      <c r="F54" s="359">
        <f>+F53/H53</f>
        <v>2.3890471377377561E-4</v>
      </c>
      <c r="G54" s="360">
        <f>G53/H53</f>
        <v>0.99976109528622625</v>
      </c>
      <c r="H54" s="362">
        <f>+H53/K53</f>
        <v>0.99952241876526882</v>
      </c>
      <c r="I54" s="363">
        <f>I53/K53</f>
        <v>7.1637185209676526E-4</v>
      </c>
      <c r="J54" s="360">
        <f>J53/K53</f>
        <v>0.99928362814790328</v>
      </c>
      <c r="K54" s="364">
        <f>+K53/K$57</f>
        <v>6.9984321948706246E-3</v>
      </c>
    </row>
    <row r="55" spans="2:11" ht="18.75" customHeight="1">
      <c r="B55" s="448" t="s">
        <v>22</v>
      </c>
      <c r="C55" s="366">
        <f>+S33</f>
        <v>13.999999999999996</v>
      </c>
      <c r="D55" s="357"/>
      <c r="E55" s="354">
        <f>SUM(C55:D55)</f>
        <v>13.999999999999996</v>
      </c>
      <c r="F55" s="365">
        <f>+P33</f>
        <v>3</v>
      </c>
      <c r="G55" s="357">
        <f>+Q33</f>
        <v>98540.00000000016</v>
      </c>
      <c r="H55" s="355">
        <f>SUM(F55:G55)</f>
        <v>98543.00000000016</v>
      </c>
      <c r="I55" s="356">
        <f>C55+F55</f>
        <v>16.999999999999996</v>
      </c>
      <c r="J55" s="357">
        <f>G55</f>
        <v>98540.00000000016</v>
      </c>
      <c r="K55" s="358">
        <f>SUM(I55:J55)</f>
        <v>98557.00000000016</v>
      </c>
    </row>
    <row r="56" spans="2:11" ht="18.75" customHeight="1" thickBot="1">
      <c r="B56" s="30"/>
      <c r="C56" s="385">
        <f>+C55/E55</f>
        <v>1</v>
      </c>
      <c r="D56" s="386"/>
      <c r="E56" s="387">
        <f>+E55/K55</f>
        <v>1.4204977830088145E-4</v>
      </c>
      <c r="F56" s="385">
        <f>+F55/H55</f>
        <v>3.0443562708665203E-5</v>
      </c>
      <c r="G56" s="386">
        <f>G55/H55</f>
        <v>0.99996955643729135</v>
      </c>
      <c r="H56" s="388">
        <f>+H55/K55</f>
        <v>0.9998579502216991</v>
      </c>
      <c r="I56" s="389">
        <f>I55/K55</f>
        <v>1.7248901650821321E-4</v>
      </c>
      <c r="J56" s="386">
        <f>J55/K55</f>
        <v>0.99982751098349176</v>
      </c>
      <c r="K56" s="390">
        <f>+K55/K$57</f>
        <v>1.266957774158934E-2</v>
      </c>
    </row>
    <row r="57" spans="2:11" ht="18.75" customHeight="1" thickTop="1">
      <c r="B57" s="31" t="s">
        <v>23</v>
      </c>
      <c r="C57" s="367">
        <f>SUM(C7,C9,C11,C13,C15,C17,C19,C21,C23,C25,C27,C29,C31,C33,C35,C37,C39,C41,C43,C45,C47,C49,C51,C53,C55)</f>
        <v>1528.9999999999995</v>
      </c>
      <c r="D57" s="368"/>
      <c r="E57" s="369">
        <f>SUM(C57:D57)</f>
        <v>1528.9999999999995</v>
      </c>
      <c r="F57" s="367">
        <f>SUM(F7,F9,F11,F13,F15,F17,F19,F21,F23,F25,F27,F29,F31,F33,F35,F37,F39,F41,F43,F45,F47,F49,F51,F53,F55)</f>
        <v>1032</v>
      </c>
      <c r="G57" s="370">
        <f>SUM(G7,G9,G11,G13,G15,G17,G19,G21,G23,G25,G27,G29,G31,G33,G35,G37,G39,G41,G43,G45,G47,G49,G51,G53,G55)</f>
        <v>7776466.9999999935</v>
      </c>
      <c r="H57" s="369">
        <f>SUM(F57:G57)</f>
        <v>7777498.9999999935</v>
      </c>
      <c r="I57" s="371">
        <f>SUM(I7,I9,I11,I13,I15,I17,I19,I21,I23,I25,I27,I29,I31,I33,I35,I37,I39,I41,I43,I45,I47,I49,I51,I53,I55)</f>
        <v>2560.9999999999995</v>
      </c>
      <c r="J57" s="370">
        <f>SUM(J7,J9,J11,J13,J15,J17,J19,J21,J23,J25,J27,J29,J31,J33,J35,J37,J39,J41,J43,J45,J47,J49,J51,J53,J55)</f>
        <v>7776466.9999999935</v>
      </c>
      <c r="K57" s="372">
        <f>I57+J57</f>
        <v>7779027.9999999935</v>
      </c>
    </row>
    <row r="58" spans="2:11" ht="18.75" customHeight="1" thickBot="1">
      <c r="B58" s="32"/>
      <c r="C58" s="373">
        <f>C57/E57</f>
        <v>1</v>
      </c>
      <c r="D58" s="374"/>
      <c r="E58" s="375">
        <f>E57/K57</f>
        <v>1.9655411961494429E-4</v>
      </c>
      <c r="F58" s="447">
        <f>F57/H57</f>
        <v>1.3269047029128528E-4</v>
      </c>
      <c r="G58" s="374">
        <f>G57/H57</f>
        <v>0.9998673095297087</v>
      </c>
      <c r="H58" s="375">
        <f>H57/K57</f>
        <v>0.99980344588038506</v>
      </c>
      <c r="I58" s="376">
        <f>I57/K57</f>
        <v>3.2921850904766014E-4</v>
      </c>
      <c r="J58" s="374">
        <f>J57/K57</f>
        <v>0.99967078149095234</v>
      </c>
      <c r="K58" s="377"/>
    </row>
    <row r="59" spans="2:11"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2:11">
      <c r="B60" s="10" t="s">
        <v>55</v>
      </c>
      <c r="C60" s="10"/>
      <c r="D60" s="10"/>
      <c r="E60" s="10"/>
      <c r="F60" s="10"/>
      <c r="G60" s="10"/>
      <c r="H60" s="34"/>
      <c r="I60" s="10"/>
      <c r="J60" s="10"/>
      <c r="K60" s="10"/>
    </row>
    <row r="61" spans="2:11">
      <c r="B61" s="10"/>
      <c r="C61" s="10"/>
      <c r="D61" s="10"/>
      <c r="E61" s="10"/>
      <c r="F61" s="10"/>
      <c r="G61" s="34"/>
      <c r="H61" s="10"/>
      <c r="I61" s="10"/>
      <c r="J61" s="34"/>
      <c r="K61" s="441"/>
    </row>
    <row r="62" spans="2:11" ht="14.25">
      <c r="B62" s="35" t="s">
        <v>56</v>
      </c>
      <c r="C62" s="10"/>
      <c r="D62" s="10"/>
      <c r="E62" s="10"/>
      <c r="F62" s="10"/>
      <c r="G62" s="10"/>
      <c r="H62" s="10"/>
      <c r="I62" s="10"/>
      <c r="J62" s="10"/>
      <c r="K62" s="10"/>
    </row>
    <row r="63" spans="2:11" ht="14.25">
      <c r="B63" s="36" t="s">
        <v>72</v>
      </c>
      <c r="C63" s="10"/>
      <c r="D63" s="10"/>
      <c r="E63" s="10"/>
      <c r="F63" s="10"/>
      <c r="G63" s="10"/>
      <c r="H63" s="10"/>
      <c r="I63" s="10"/>
      <c r="J63" s="10"/>
      <c r="K63" s="34"/>
    </row>
    <row r="64" spans="2:11" ht="14.25">
      <c r="B64" s="36" t="s">
        <v>73</v>
      </c>
      <c r="C64" s="10"/>
      <c r="D64" s="10"/>
      <c r="E64" s="10"/>
      <c r="F64" s="10"/>
      <c r="G64" s="10"/>
      <c r="H64" s="10"/>
      <c r="I64" s="10"/>
      <c r="J64" s="10"/>
      <c r="K64" s="10"/>
    </row>
    <row r="65" spans="1:25" ht="14.25">
      <c r="B65" s="36" t="s">
        <v>74</v>
      </c>
      <c r="C65" s="10"/>
      <c r="D65" s="10"/>
      <c r="E65" s="10"/>
      <c r="F65" s="10"/>
      <c r="G65" s="10"/>
      <c r="H65" s="10"/>
      <c r="I65" s="10"/>
      <c r="J65" s="10"/>
      <c r="K65" s="10"/>
    </row>
    <row r="66" spans="1:25"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25"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25"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25" s="17" customFormat="1">
      <c r="A69" s="13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N69"/>
      <c r="P69"/>
      <c r="S69"/>
      <c r="T69"/>
      <c r="U69"/>
    </row>
    <row r="70" spans="1:25" s="17" customFormat="1">
      <c r="A70" s="13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N70"/>
      <c r="O70" s="18"/>
      <c r="P70"/>
      <c r="S70"/>
      <c r="T70"/>
      <c r="U70"/>
    </row>
    <row r="71" spans="1:25" s="17" customFormat="1">
      <c r="A71" s="1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N71"/>
      <c r="O71" s="18"/>
      <c r="P71"/>
      <c r="S71"/>
      <c r="T71"/>
      <c r="U71"/>
    </row>
    <row r="72" spans="1:25" s="17" customFormat="1">
      <c r="A72" s="1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N72"/>
      <c r="O72" s="18"/>
      <c r="P72"/>
      <c r="S72"/>
      <c r="T72"/>
      <c r="U72"/>
    </row>
    <row r="73" spans="1:25" s="17" customFormat="1">
      <c r="A73" s="13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N73" s="467"/>
      <c r="O73" s="472"/>
      <c r="P73" s="467"/>
      <c r="S73" s="699"/>
      <c r="T73" s="699"/>
      <c r="U73" s="699"/>
      <c r="V73" s="699"/>
      <c r="W73" s="699"/>
      <c r="X73" s="699"/>
      <c r="Y73" s="699"/>
    </row>
    <row r="74" spans="1:25" s="17" customFormat="1">
      <c r="A74" s="13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N74" s="544" t="s">
        <v>12</v>
      </c>
      <c r="O74" s="472">
        <v>885.99999999999955</v>
      </c>
      <c r="P74" s="467"/>
      <c r="Q74" s="685"/>
      <c r="R74" s="470"/>
      <c r="S74" s="466"/>
      <c r="T74" s="466"/>
      <c r="U74" s="466"/>
      <c r="V74" s="466"/>
      <c r="W74" s="466"/>
      <c r="X74" s="466"/>
      <c r="Y74" s="466"/>
    </row>
    <row r="75" spans="1:25" s="17" customFormat="1">
      <c r="A75" s="1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N75" s="544" t="s">
        <v>8</v>
      </c>
      <c r="O75" s="472">
        <v>119.00000000000004</v>
      </c>
      <c r="P75" s="467"/>
      <c r="Q75" s="685"/>
      <c r="R75" s="470"/>
      <c r="S75" s="470"/>
      <c r="T75" s="470"/>
      <c r="U75" s="470"/>
      <c r="V75" s="470"/>
      <c r="W75" s="470"/>
      <c r="X75" s="470"/>
      <c r="Y75" s="470"/>
    </row>
    <row r="76" spans="1:25" s="17" customFormat="1">
      <c r="A76" s="1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N76" s="544" t="s">
        <v>17</v>
      </c>
      <c r="O76" s="472">
        <v>78.999999999999986</v>
      </c>
      <c r="P76" s="467"/>
      <c r="Q76" s="685"/>
      <c r="R76" s="470"/>
      <c r="S76" s="470"/>
      <c r="T76" s="470"/>
      <c r="U76" s="470"/>
      <c r="V76" s="470"/>
      <c r="W76" s="470"/>
      <c r="X76" s="470"/>
      <c r="Y76" s="470"/>
    </row>
    <row r="77" spans="1:25" s="17" customFormat="1">
      <c r="A77" s="1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N77" s="544" t="s">
        <v>2</v>
      </c>
      <c r="O77" s="472">
        <v>76</v>
      </c>
      <c r="P77" s="467"/>
      <c r="Q77"/>
      <c r="S77" s="470"/>
      <c r="T77" s="470"/>
      <c r="U77" s="470"/>
      <c r="V77" s="470"/>
      <c r="W77" s="470"/>
      <c r="X77" s="470"/>
      <c r="Y77" s="470"/>
    </row>
    <row r="78" spans="1:25" s="17" customFormat="1">
      <c r="A78" s="13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N78" s="544" t="s">
        <v>10</v>
      </c>
      <c r="O78" s="472">
        <v>52.000000000000007</v>
      </c>
      <c r="P78" s="467"/>
      <c r="Q78" s="685"/>
      <c r="R78" s="470"/>
      <c r="S78" s="470"/>
      <c r="T78" s="470"/>
      <c r="U78" s="470"/>
      <c r="V78" s="470"/>
      <c r="W78" s="470"/>
      <c r="X78" s="470"/>
      <c r="Y78" s="470"/>
    </row>
    <row r="79" spans="1:25" s="17" customFormat="1">
      <c r="A79" s="1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N79" s="544" t="s">
        <v>39</v>
      </c>
      <c r="O79" s="472">
        <v>51.000000000000007</v>
      </c>
      <c r="P79" s="467"/>
      <c r="Q79" s="684"/>
      <c r="R79" s="867"/>
      <c r="S79" s="470"/>
      <c r="T79" s="470"/>
      <c r="U79" s="470"/>
      <c r="V79" s="470"/>
      <c r="W79" s="470"/>
      <c r="X79" s="470"/>
      <c r="Y79" s="470"/>
    </row>
    <row r="80" spans="1:25" s="17" customFormat="1">
      <c r="A80" s="1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N80" s="544" t="s">
        <v>60</v>
      </c>
      <c r="O80" s="472">
        <f>+O81-SUM(O74:O79)</f>
        <v>266</v>
      </c>
      <c r="P80" s="467"/>
      <c r="Q80" s="685"/>
      <c r="R80" s="470"/>
      <c r="S80" s="470"/>
      <c r="T80" s="470"/>
      <c r="U80" s="470"/>
      <c r="V80" s="470"/>
      <c r="W80" s="470"/>
      <c r="X80" s="470"/>
      <c r="Y80" s="470"/>
    </row>
    <row r="81" spans="1:25" s="17" customFormat="1">
      <c r="A81" s="13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N81" s="545" t="s">
        <v>23</v>
      </c>
      <c r="O81" s="473">
        <f>+E57</f>
        <v>1528.9999999999995</v>
      </c>
      <c r="P81" s="467"/>
      <c r="Q81"/>
      <c r="S81" s="470"/>
      <c r="T81" s="470"/>
      <c r="U81" s="470"/>
      <c r="V81" s="470"/>
      <c r="W81" s="470"/>
      <c r="X81" s="470"/>
      <c r="Y81" s="470"/>
    </row>
    <row r="82" spans="1:25" s="17" customFormat="1">
      <c r="A82" s="13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N82" s="467"/>
      <c r="O82" s="472"/>
      <c r="P82" s="467"/>
      <c r="Q82"/>
      <c r="R82"/>
      <c r="S82" s="470"/>
      <c r="T82" s="470"/>
      <c r="U82" s="470"/>
      <c r="V82" s="470"/>
      <c r="W82" s="470"/>
      <c r="X82" s="470"/>
      <c r="Y82" s="470"/>
    </row>
    <row r="83" spans="1:25" s="17" customFormat="1">
      <c r="A83" s="13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N83" s="467"/>
      <c r="O83" s="472"/>
      <c r="P83" s="467"/>
      <c r="Q83" s="685"/>
      <c r="R83" s="688"/>
      <c r="S83" s="470"/>
      <c r="T83" s="470"/>
      <c r="U83" s="470"/>
      <c r="V83" s="470"/>
      <c r="W83" s="470"/>
      <c r="X83" s="470"/>
      <c r="Y83" s="470"/>
    </row>
    <row r="84" spans="1:25" s="17" customFormat="1">
      <c r="A84" s="13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N84" s="467"/>
      <c r="O84" s="472"/>
      <c r="P84" s="467"/>
      <c r="Q84" s="685"/>
      <c r="R84" s="470"/>
      <c r="S84" s="470"/>
      <c r="T84" s="470"/>
      <c r="U84" s="470"/>
      <c r="V84" s="470"/>
      <c r="W84" s="470"/>
      <c r="X84" s="470"/>
      <c r="Y84" s="470"/>
    </row>
    <row r="85" spans="1:25" s="17" customFormat="1">
      <c r="A85" s="1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N85" s="467"/>
      <c r="O85" s="472"/>
      <c r="P85" s="467"/>
      <c r="Q85" s="686"/>
      <c r="R85" s="466"/>
      <c r="S85" s="470"/>
      <c r="T85" s="470"/>
      <c r="U85" s="470"/>
      <c r="V85" s="470"/>
      <c r="W85" s="470"/>
      <c r="X85" s="470"/>
      <c r="Y85" s="470"/>
    </row>
    <row r="86" spans="1:25" s="17" customFormat="1">
      <c r="A86" s="1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N86" s="467"/>
      <c r="O86" s="472"/>
      <c r="P86" s="467"/>
      <c r="Q86" s="685"/>
      <c r="R86" s="470"/>
      <c r="S86" s="470"/>
      <c r="T86" s="470"/>
      <c r="U86" s="470"/>
      <c r="V86" s="470"/>
      <c r="W86" s="470"/>
      <c r="X86" s="470"/>
      <c r="Y86" s="470"/>
    </row>
    <row r="87" spans="1:25" s="17" customFormat="1">
      <c r="A87" s="13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N87" s="467"/>
      <c r="O87" s="472"/>
      <c r="P87" s="467"/>
      <c r="Q87"/>
      <c r="S87" s="470"/>
      <c r="T87" s="470"/>
      <c r="U87" s="470"/>
      <c r="V87" s="470"/>
      <c r="W87" s="470"/>
      <c r="X87" s="470"/>
      <c r="Y87" s="470"/>
    </row>
    <row r="88" spans="1:25" s="17" customFormat="1">
      <c r="A88" s="13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N88" s="467"/>
      <c r="O88" s="472"/>
      <c r="P88" s="467"/>
      <c r="Q88" s="685"/>
      <c r="R88" s="470"/>
      <c r="S88" s="470"/>
      <c r="T88" s="470"/>
      <c r="U88" s="470"/>
      <c r="V88" s="470"/>
      <c r="W88" s="470"/>
      <c r="X88" s="470"/>
      <c r="Y88" s="470"/>
    </row>
    <row r="89" spans="1:25" s="17" customFormat="1">
      <c r="A89" s="1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N89" s="467"/>
      <c r="O89" s="472"/>
      <c r="P89" s="467"/>
      <c r="Q89" s="685"/>
      <c r="R89" s="470"/>
      <c r="S89" s="470"/>
      <c r="T89" s="470"/>
      <c r="U89" s="470"/>
      <c r="V89" s="470"/>
      <c r="W89" s="470"/>
      <c r="X89" s="470"/>
      <c r="Y89" s="470"/>
    </row>
    <row r="90" spans="1:25" s="17" customFormat="1">
      <c r="A90" s="1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N90" s="467"/>
      <c r="O90" s="472"/>
      <c r="P90" s="467"/>
      <c r="Q90" s="685"/>
      <c r="R90" s="470"/>
      <c r="S90" s="470"/>
      <c r="T90" s="470"/>
      <c r="U90" s="470"/>
      <c r="V90" s="470"/>
      <c r="W90" s="470"/>
      <c r="X90" s="470"/>
      <c r="Y90" s="470"/>
    </row>
    <row r="91" spans="1:25" s="17" customFormat="1">
      <c r="A91" s="1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N91" s="467"/>
      <c r="O91" s="472"/>
      <c r="P91" s="467"/>
      <c r="Q91" s="685"/>
      <c r="R91" s="470"/>
      <c r="S91" s="470"/>
      <c r="T91" s="470"/>
      <c r="U91" s="470"/>
      <c r="V91" s="470"/>
      <c r="W91" s="470"/>
      <c r="X91" s="470"/>
      <c r="Y91" s="470"/>
    </row>
    <row r="92" spans="1:25" s="17" customFormat="1">
      <c r="A92" s="1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N92" s="467"/>
      <c r="O92" s="472"/>
      <c r="P92" s="467"/>
      <c r="Q92" s="685"/>
      <c r="R92" s="688"/>
      <c r="S92" s="470"/>
      <c r="T92" s="470"/>
      <c r="U92" s="470"/>
      <c r="V92" s="470"/>
      <c r="W92" s="470"/>
      <c r="X92" s="470"/>
      <c r="Y92" s="470"/>
    </row>
    <row r="93" spans="1:25" s="17" customFormat="1">
      <c r="A93" s="1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N93" s="467"/>
      <c r="O93" s="472"/>
      <c r="P93" s="467"/>
      <c r="Q93" s="685"/>
      <c r="R93" s="470"/>
      <c r="S93" s="470"/>
      <c r="T93" s="470"/>
      <c r="U93" s="470"/>
      <c r="V93" s="470"/>
      <c r="W93" s="470"/>
      <c r="X93" s="470"/>
      <c r="Y93" s="470"/>
    </row>
    <row r="94" spans="1:25" s="17" customFormat="1">
      <c r="A94" s="1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N94" s="467"/>
      <c r="O94" s="472"/>
      <c r="P94" s="467"/>
      <c r="Q94" s="685"/>
      <c r="R94" s="470"/>
      <c r="S94" s="470"/>
      <c r="T94" s="470"/>
      <c r="U94" s="470"/>
      <c r="V94" s="470"/>
      <c r="W94" s="470"/>
      <c r="X94" s="470"/>
      <c r="Y94" s="470"/>
    </row>
    <row r="95" spans="1:25" s="17" customFormat="1">
      <c r="A95" s="1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N95" s="467"/>
      <c r="O95" s="472"/>
      <c r="P95" s="467"/>
      <c r="Q95"/>
      <c r="S95" s="470"/>
      <c r="T95" s="470"/>
      <c r="U95" s="688"/>
      <c r="V95" s="688"/>
      <c r="W95" s="688"/>
      <c r="X95" s="470"/>
      <c r="Y95" s="470"/>
    </row>
    <row r="96" spans="1:25" s="17" customFormat="1">
      <c r="A96" s="1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N96" s="467"/>
      <c r="O96" s="472"/>
      <c r="P96" s="467"/>
      <c r="Q96" s="685"/>
      <c r="R96" s="470"/>
      <c r="S96" s="470"/>
      <c r="T96" s="470"/>
      <c r="U96" s="470"/>
      <c r="V96" s="470"/>
      <c r="W96" s="470"/>
      <c r="X96" s="470"/>
      <c r="Y96" s="470"/>
    </row>
    <row r="97" spans="1:25" s="17" customFormat="1">
      <c r="A97" s="1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N97" s="467"/>
      <c r="O97" s="472"/>
      <c r="P97" s="467"/>
      <c r="Q97"/>
      <c r="R97"/>
      <c r="S97" s="470"/>
      <c r="T97" s="470"/>
      <c r="U97" s="470"/>
      <c r="V97" s="470"/>
      <c r="W97" s="470"/>
      <c r="X97" s="470"/>
      <c r="Y97" s="470"/>
    </row>
    <row r="98" spans="1:25" s="17" customFormat="1">
      <c r="A98" s="1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N98" s="471"/>
      <c r="O98" s="472"/>
      <c r="P98" s="467"/>
      <c r="Q98"/>
      <c r="R98"/>
      <c r="S98" s="470"/>
      <c r="T98" s="470"/>
      <c r="U98" s="688"/>
      <c r="V98" s="688"/>
      <c r="W98" s="688"/>
      <c r="X98" s="470"/>
      <c r="Y98" s="470"/>
    </row>
    <row r="99" spans="1:25" s="17" customFormat="1">
      <c r="A99" s="1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N99" s="471"/>
      <c r="O99" s="472"/>
      <c r="P99" s="467"/>
      <c r="Q99" s="685"/>
      <c r="R99" s="470"/>
      <c r="S99" s="470"/>
      <c r="T99" s="470"/>
      <c r="U99" s="688"/>
      <c r="V99" s="688"/>
      <c r="W99" s="688"/>
      <c r="X99" s="470"/>
      <c r="Y99" s="470"/>
    </row>
    <row r="100" spans="1:25" s="17" customFormat="1">
      <c r="A100" s="1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N100" s="471"/>
      <c r="O100" s="472"/>
      <c r="P100" s="467"/>
      <c r="Q100" s="686"/>
      <c r="R100" s="466"/>
      <c r="S100" s="466"/>
      <c r="T100" s="466"/>
      <c r="U100" s="466"/>
      <c r="V100" s="466"/>
      <c r="W100" s="688"/>
      <c r="X100" s="470"/>
      <c r="Y100" s="470"/>
    </row>
    <row r="101" spans="1:25" s="17" customFormat="1">
      <c r="A101" s="1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N101" s="471"/>
      <c r="O101" s="472"/>
      <c r="P101" s="467"/>
      <c r="Q101" s="467"/>
      <c r="S101"/>
      <c r="T101"/>
      <c r="U101"/>
    </row>
    <row r="102" spans="1:25" s="17" customFormat="1">
      <c r="A102" s="1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N102" s="471"/>
      <c r="O102" s="472"/>
      <c r="P102" s="467"/>
      <c r="Q102" s="467"/>
      <c r="S102"/>
      <c r="T102"/>
      <c r="U102"/>
    </row>
    <row r="103" spans="1:25" s="17" customFormat="1">
      <c r="A103" s="1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N103" s="471"/>
      <c r="O103" s="472"/>
      <c r="P103" s="467"/>
      <c r="Q103" s="467"/>
      <c r="S103"/>
      <c r="T103"/>
      <c r="U103"/>
    </row>
    <row r="104" spans="1:25" s="17" customFormat="1">
      <c r="A104" s="1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N104" s="471"/>
      <c r="O104" s="472"/>
      <c r="P104" s="467"/>
      <c r="Q104" s="467"/>
      <c r="S104"/>
      <c r="T104"/>
      <c r="U104"/>
    </row>
    <row r="105" spans="1:25" s="17" customFormat="1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N105" s="471"/>
      <c r="O105" s="467"/>
      <c r="P105" s="467"/>
      <c r="Q105" s="467"/>
      <c r="S105"/>
      <c r="T105"/>
      <c r="U105"/>
    </row>
    <row r="106" spans="1: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N106" s="474"/>
      <c r="O106" s="467"/>
      <c r="P106" s="467"/>
      <c r="Q106" s="467"/>
    </row>
    <row r="107" spans="1:2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N107" s="467"/>
      <c r="O107" s="467"/>
      <c r="P107" s="467"/>
      <c r="Q107" s="467"/>
    </row>
    <row r="108" spans="1:2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N108" s="467"/>
      <c r="O108" s="467"/>
      <c r="P108" s="467"/>
      <c r="Q108" s="467"/>
    </row>
    <row r="109" spans="1:2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N109" s="467"/>
      <c r="O109" s="467"/>
      <c r="P109" s="467"/>
      <c r="Q109" s="467"/>
    </row>
    <row r="110" spans="1:2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N110" s="467" t="s">
        <v>12</v>
      </c>
      <c r="O110" s="475">
        <v>2419982.9999999953</v>
      </c>
      <c r="P110" s="467"/>
      <c r="Q110" s="467"/>
    </row>
    <row r="111" spans="1:2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N111" s="467" t="s">
        <v>10</v>
      </c>
      <c r="O111" s="475">
        <v>467147.99999999831</v>
      </c>
      <c r="P111" s="467"/>
      <c r="Q111" s="467"/>
    </row>
    <row r="112" spans="1:2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N112" s="467" t="s">
        <v>17</v>
      </c>
      <c r="O112" s="475">
        <v>463589.00000000064</v>
      </c>
      <c r="P112" s="467"/>
      <c r="Q112" s="467"/>
    </row>
    <row r="113" spans="2:17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N113" s="467" t="s">
        <v>2</v>
      </c>
      <c r="O113" s="475">
        <v>443742.99999999942</v>
      </c>
      <c r="P113" s="467"/>
      <c r="Q113" s="467"/>
    </row>
    <row r="114" spans="2:17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N114" s="467" t="s">
        <v>5</v>
      </c>
      <c r="O114" s="475">
        <v>413089.00000000081</v>
      </c>
      <c r="P114" s="467"/>
      <c r="Q114" s="467"/>
    </row>
    <row r="115" spans="2:17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N115" s="467" t="s">
        <v>47</v>
      </c>
      <c r="O115" s="475">
        <v>368369.99999999942</v>
      </c>
      <c r="P115" s="467"/>
      <c r="Q115" s="467"/>
    </row>
    <row r="116" spans="2:17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N116" s="467" t="s">
        <v>60</v>
      </c>
      <c r="O116" s="475">
        <f>+O117-SUM(O110:O115)</f>
        <v>3200545</v>
      </c>
      <c r="P116" s="467"/>
      <c r="Q116" s="467"/>
    </row>
    <row r="117" spans="2:17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N117" s="545" t="s">
        <v>23</v>
      </c>
      <c r="O117" s="476">
        <f>+J57</f>
        <v>7776466.9999999935</v>
      </c>
      <c r="P117" s="467"/>
      <c r="Q117" s="467"/>
    </row>
    <row r="118" spans="2:17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N118" s="467"/>
      <c r="O118" s="467"/>
      <c r="P118" s="467"/>
      <c r="Q118" s="467"/>
    </row>
    <row r="119" spans="2:17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N119" s="546"/>
      <c r="O119" s="467"/>
      <c r="P119" s="467"/>
      <c r="Q119" s="467"/>
    </row>
    <row r="120" spans="2:17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N120" s="467"/>
      <c r="O120" s="467"/>
      <c r="P120" s="467"/>
      <c r="Q120" s="467"/>
    </row>
    <row r="121" spans="2:17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N121" s="467"/>
      <c r="O121" s="467"/>
      <c r="P121" s="467"/>
      <c r="Q121" s="467"/>
    </row>
    <row r="122" spans="2:17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N122" s="467"/>
      <c r="O122" s="467"/>
      <c r="P122" s="467"/>
      <c r="Q122" s="467"/>
    </row>
    <row r="123" spans="2:17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N123" s="467"/>
      <c r="O123" s="467"/>
      <c r="P123" s="467"/>
      <c r="Q123" s="467"/>
    </row>
    <row r="124" spans="2:17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N124" s="467"/>
      <c r="O124" s="467"/>
      <c r="P124" s="467"/>
      <c r="Q124" s="467"/>
    </row>
    <row r="125" spans="2:17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N125" s="467"/>
      <c r="O125" s="467"/>
      <c r="P125" s="467"/>
      <c r="Q125" s="467"/>
    </row>
    <row r="126" spans="2:17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N126" s="467"/>
      <c r="O126" s="467"/>
      <c r="P126" s="467"/>
      <c r="Q126" s="467"/>
    </row>
    <row r="127" spans="2:17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N127" s="467"/>
      <c r="O127" s="467"/>
      <c r="P127" s="467"/>
      <c r="Q127" s="467"/>
    </row>
    <row r="128" spans="2:17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N128" s="467"/>
      <c r="O128" s="467"/>
      <c r="P128" s="467"/>
      <c r="Q128" s="467"/>
    </row>
    <row r="129" spans="2:17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N129" s="467"/>
      <c r="O129" s="467"/>
      <c r="P129" s="467"/>
      <c r="Q129" s="467"/>
    </row>
    <row r="130" spans="2:17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N130" s="467"/>
      <c r="O130" s="467"/>
      <c r="P130" s="467"/>
      <c r="Q130" s="467"/>
    </row>
    <row r="131" spans="2:17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N131" s="467"/>
      <c r="O131" s="467"/>
      <c r="P131" s="467"/>
      <c r="Q131" s="467"/>
    </row>
    <row r="132" spans="2:17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N132" s="467"/>
      <c r="O132" s="467"/>
      <c r="P132" s="467"/>
      <c r="Q132" s="467"/>
    </row>
    <row r="133" spans="2:17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N133" s="467"/>
      <c r="O133" s="467"/>
      <c r="P133" s="467"/>
      <c r="Q133" s="467"/>
    </row>
    <row r="134" spans="2:17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N134" s="467"/>
      <c r="O134" s="467"/>
      <c r="P134" s="467"/>
      <c r="Q134" s="467"/>
    </row>
    <row r="135" spans="2:17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N135" s="467"/>
      <c r="O135" s="467"/>
      <c r="P135" s="467"/>
      <c r="Q135" s="467"/>
    </row>
    <row r="136" spans="2:17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N136" s="467"/>
      <c r="O136" s="467"/>
      <c r="P136" s="467"/>
      <c r="Q136" s="467"/>
    </row>
    <row r="137" spans="2:17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N137" s="467"/>
      <c r="O137" s="467"/>
      <c r="P137" s="467"/>
      <c r="Q137" s="467"/>
    </row>
    <row r="138" spans="2:17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N138" s="467"/>
      <c r="O138" s="467"/>
      <c r="P138" s="467"/>
      <c r="Q138" s="467"/>
    </row>
    <row r="139" spans="2:17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N139" s="467"/>
      <c r="O139" s="467"/>
      <c r="P139" s="467"/>
      <c r="Q139" s="467"/>
    </row>
    <row r="140" spans="2:17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N140" s="467"/>
      <c r="O140" s="467"/>
      <c r="P140" s="467"/>
      <c r="Q140" s="467"/>
    </row>
    <row r="141" spans="2:17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N141" s="467"/>
      <c r="O141" s="467"/>
      <c r="P141" s="467"/>
      <c r="Q141" s="467"/>
    </row>
    <row r="142" spans="2:17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N142" s="467"/>
      <c r="O142" s="467"/>
      <c r="P142" s="467"/>
      <c r="Q142" s="467"/>
    </row>
    <row r="143" spans="2:17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N143" s="467"/>
      <c r="O143" s="467"/>
      <c r="P143" s="467"/>
      <c r="Q143" s="467"/>
    </row>
    <row r="144" spans="2:17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N144" s="467"/>
      <c r="O144" s="467"/>
      <c r="P144" s="467"/>
      <c r="Q144" s="467"/>
    </row>
    <row r="145" spans="2:17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N145" s="467"/>
      <c r="O145" s="467"/>
      <c r="P145" s="467"/>
      <c r="Q145" s="467"/>
    </row>
    <row r="146" spans="2:17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N146" s="471"/>
      <c r="O146" s="477" t="s">
        <v>75</v>
      </c>
      <c r="P146" s="467" t="s">
        <v>2058</v>
      </c>
      <c r="Q146" s="467"/>
    </row>
    <row r="147" spans="2:17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N147" s="471" t="s">
        <v>12</v>
      </c>
      <c r="O147" s="542">
        <v>885.99999999999955</v>
      </c>
      <c r="P147" s="475">
        <v>439.99999999999989</v>
      </c>
      <c r="Q147" s="467"/>
    </row>
    <row r="148" spans="2:17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N148" s="471" t="s">
        <v>8</v>
      </c>
      <c r="O148" s="542">
        <v>119.00000000000004</v>
      </c>
      <c r="P148" s="475">
        <v>106.00000000000004</v>
      </c>
      <c r="Q148" s="467"/>
    </row>
    <row r="149" spans="2:17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N149" s="471" t="s">
        <v>17</v>
      </c>
      <c r="O149" s="542">
        <v>78.999999999999986</v>
      </c>
      <c r="P149" s="475">
        <v>80</v>
      </c>
      <c r="Q149" s="467"/>
    </row>
    <row r="150" spans="2:17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N150" s="471" t="s">
        <v>2</v>
      </c>
      <c r="O150" s="542">
        <v>76</v>
      </c>
      <c r="P150" s="475">
        <v>59.000000000000007</v>
      </c>
      <c r="Q150" s="467"/>
    </row>
    <row r="151" spans="2:17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N151" s="471" t="s">
        <v>39</v>
      </c>
      <c r="O151" s="542">
        <v>51.000000000000007</v>
      </c>
      <c r="P151" s="475">
        <v>77.000000000000014</v>
      </c>
      <c r="Q151" s="467"/>
    </row>
    <row r="152" spans="2:17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N152" s="471" t="s">
        <v>10</v>
      </c>
      <c r="O152" s="542">
        <v>52.000000000000007</v>
      </c>
      <c r="P152" s="475">
        <v>75</v>
      </c>
      <c r="Q152" s="467"/>
    </row>
    <row r="153" spans="2:17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N153" s="471" t="s">
        <v>60</v>
      </c>
      <c r="O153" s="475">
        <f>O155-SUM(O147:O152)</f>
        <v>266</v>
      </c>
      <c r="P153" s="475">
        <f>P155-SUM(P147:P152)</f>
        <v>195.00000000000011</v>
      </c>
      <c r="Q153" s="467"/>
    </row>
    <row r="154" spans="2:17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N154" s="471"/>
      <c r="O154" s="543"/>
      <c r="P154" s="467"/>
      <c r="Q154" s="467"/>
    </row>
    <row r="155" spans="2:17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N155" s="471"/>
      <c r="O155" s="547">
        <f>C57</f>
        <v>1528.9999999999995</v>
      </c>
      <c r="P155" s="476">
        <f>F57</f>
        <v>1032</v>
      </c>
      <c r="Q155" s="540">
        <f>SUM(O155:P155)</f>
        <v>2560.9999999999995</v>
      </c>
    </row>
    <row r="156" spans="2:17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N156" s="467"/>
      <c r="O156" s="467"/>
      <c r="P156" s="467"/>
      <c r="Q156" s="467"/>
    </row>
    <row r="157" spans="2:17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N157" s="467"/>
      <c r="O157" s="467"/>
      <c r="P157" s="467"/>
      <c r="Q157" s="467"/>
    </row>
    <row r="158" spans="2:17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N158" s="467"/>
      <c r="O158" s="467"/>
      <c r="P158" s="467"/>
      <c r="Q158" s="467"/>
    </row>
    <row r="159" spans="2:17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N159" s="467"/>
      <c r="O159" s="467"/>
      <c r="P159" s="467"/>
      <c r="Q159" s="467"/>
    </row>
    <row r="160" spans="2:17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N160" s="467"/>
      <c r="O160" s="467"/>
      <c r="P160" s="467"/>
      <c r="Q160" s="467"/>
    </row>
    <row r="161" spans="2:11"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2:11"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2:11"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2:11"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2:11"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2:11"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2:11"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2:11"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2:11"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2:11"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2:11"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2:11"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2:11"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2:11"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2:11"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</sheetData>
  <sortState ref="R147:U171">
    <sortCondition descending="1" ref="U147:U171"/>
  </sortState>
  <mergeCells count="23">
    <mergeCell ref="O1:W1"/>
    <mergeCell ref="O2:W2"/>
    <mergeCell ref="P5:W5"/>
    <mergeCell ref="P7:R7"/>
    <mergeCell ref="S7:T7"/>
    <mergeCell ref="U7:W7"/>
    <mergeCell ref="P6:R6"/>
    <mergeCell ref="S6:T6"/>
    <mergeCell ref="U6:W6"/>
    <mergeCell ref="P4:W4"/>
    <mergeCell ref="B4:B6"/>
    <mergeCell ref="K4:K6"/>
    <mergeCell ref="C5:C6"/>
    <mergeCell ref="D5:D6"/>
    <mergeCell ref="E5:E6"/>
    <mergeCell ref="F5:F6"/>
    <mergeCell ref="G5:G6"/>
    <mergeCell ref="H5:H6"/>
    <mergeCell ref="I5:I6"/>
    <mergeCell ref="J5:J6"/>
    <mergeCell ref="C4:E4"/>
    <mergeCell ref="F4:H4"/>
    <mergeCell ref="I4:J4"/>
  </mergeCells>
  <pageMargins left="0.78740157480314965" right="0.78740157480314965" top="0.78740157480314965" bottom="0.59055118110236227" header="0.35433070866141736" footer="0.31496062992125984"/>
  <pageSetup paperSize="9" scale="5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Z197"/>
  <sheetViews>
    <sheetView view="pageBreakPreview" zoomScale="90" zoomScaleNormal="80" zoomScaleSheetLayoutView="90" workbookViewId="0">
      <selection activeCell="B2" sqref="B2"/>
    </sheetView>
  </sheetViews>
  <sheetFormatPr baseColWidth="10" defaultColWidth="11.42578125" defaultRowHeight="12.75"/>
  <cols>
    <col min="1" max="1" width="1.5703125" style="13" customWidth="1"/>
    <col min="2" max="2" width="17.5703125" customWidth="1"/>
    <col min="3" max="3" width="17.42578125" customWidth="1"/>
    <col min="4" max="4" width="12.28515625" customWidth="1"/>
    <col min="5" max="5" width="13" customWidth="1"/>
    <col min="6" max="6" width="12.5703125" customWidth="1"/>
    <col min="7" max="7" width="14.5703125" customWidth="1"/>
    <col min="8" max="8" width="15.7109375" customWidth="1"/>
    <col min="9" max="9" width="13" customWidth="1"/>
    <col min="10" max="10" width="14.5703125" customWidth="1"/>
    <col min="11" max="11" width="15.7109375" customWidth="1"/>
    <col min="12" max="12" width="2.28515625" style="10" customWidth="1"/>
    <col min="13" max="13" width="4" style="471" customWidth="1"/>
    <col min="14" max="14" width="15.42578125" style="708" customWidth="1"/>
    <col min="15" max="15" width="13.85546875" style="709" customWidth="1"/>
    <col min="16" max="16" width="11.42578125" style="709" bestFit="1" customWidth="1"/>
    <col min="17" max="17" width="11.28515625" style="709" bestFit="1" customWidth="1"/>
    <col min="18" max="18" width="10.28515625" style="709" bestFit="1" customWidth="1"/>
    <col min="19" max="19" width="9.28515625" style="709" bestFit="1" customWidth="1"/>
    <col min="20" max="21" width="10.28515625" style="709" bestFit="1" customWidth="1"/>
    <col min="22" max="22" width="11.28515625" style="709" bestFit="1" customWidth="1"/>
    <col min="23" max="23" width="9.5703125" style="709" bestFit="1" customWidth="1"/>
    <col min="24" max="26" width="11.42578125" style="471"/>
    <col min="27" max="16384" width="11.42578125" style="18"/>
  </cols>
  <sheetData>
    <row r="1" spans="1:23" ht="20.25">
      <c r="A1" s="26" t="s">
        <v>76</v>
      </c>
      <c r="C1" s="27"/>
      <c r="D1" s="27"/>
      <c r="E1" s="27"/>
      <c r="F1" s="27"/>
      <c r="G1" s="10"/>
      <c r="H1" s="10"/>
      <c r="I1" s="10"/>
      <c r="J1" s="10"/>
      <c r="K1" s="10"/>
      <c r="O1" s="1001" t="s">
        <v>2035</v>
      </c>
      <c r="P1" s="1001"/>
      <c r="Q1" s="1001"/>
      <c r="R1" s="1001"/>
      <c r="S1" s="1001"/>
      <c r="T1" s="1001"/>
      <c r="U1" s="1001"/>
      <c r="V1" s="1001"/>
      <c r="W1" s="1001"/>
    </row>
    <row r="2" spans="1:23" ht="12.7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N2" s="709"/>
      <c r="O2" s="700"/>
      <c r="P2" s="700"/>
      <c r="Q2" s="700"/>
      <c r="R2" s="700"/>
      <c r="S2" s="700"/>
      <c r="T2" s="700"/>
      <c r="U2" s="700"/>
      <c r="V2" s="700"/>
      <c r="W2" s="700"/>
    </row>
    <row r="3" spans="1:23" ht="13.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N3" s="709"/>
      <c r="O3" s="1000" t="s">
        <v>2036</v>
      </c>
      <c r="P3" s="1002" t="s">
        <v>2038</v>
      </c>
      <c r="Q3" s="1002"/>
      <c r="R3" s="1002"/>
      <c r="S3" s="1002"/>
      <c r="T3" s="1002"/>
      <c r="U3" s="1002"/>
      <c r="V3" s="1002"/>
      <c r="W3" s="1002"/>
    </row>
    <row r="4" spans="1:23" ht="18.75" customHeight="1">
      <c r="B4" s="979" t="s">
        <v>37</v>
      </c>
      <c r="C4" s="993" t="s">
        <v>68</v>
      </c>
      <c r="D4" s="994"/>
      <c r="E4" s="995"/>
      <c r="F4" s="993" t="s">
        <v>69</v>
      </c>
      <c r="G4" s="994"/>
      <c r="H4" s="995"/>
      <c r="I4" s="994" t="s">
        <v>70</v>
      </c>
      <c r="J4" s="994"/>
      <c r="K4" s="982" t="s">
        <v>2061</v>
      </c>
      <c r="N4" s="709"/>
      <c r="O4" s="1000"/>
      <c r="P4" s="999" t="s">
        <v>2038</v>
      </c>
      <c r="Q4" s="999"/>
      <c r="R4" s="999"/>
      <c r="S4" s="999"/>
      <c r="T4" s="999"/>
      <c r="U4" s="999"/>
      <c r="V4" s="999"/>
      <c r="W4" s="999"/>
    </row>
    <row r="5" spans="1:23" ht="18.75" customHeight="1">
      <c r="B5" s="980"/>
      <c r="C5" s="985" t="s">
        <v>2277</v>
      </c>
      <c r="D5" s="987" t="s">
        <v>2278</v>
      </c>
      <c r="E5" s="989" t="s">
        <v>2262</v>
      </c>
      <c r="F5" s="985" t="s">
        <v>2277</v>
      </c>
      <c r="G5" s="987" t="s">
        <v>2279</v>
      </c>
      <c r="H5" s="989" t="s">
        <v>2262</v>
      </c>
      <c r="I5" s="985" t="s">
        <v>2280</v>
      </c>
      <c r="J5" s="991" t="s">
        <v>2281</v>
      </c>
      <c r="K5" s="983"/>
      <c r="N5" s="709"/>
      <c r="O5" s="1000"/>
      <c r="P5" s="999" t="s">
        <v>2040</v>
      </c>
      <c r="Q5" s="999"/>
      <c r="R5" s="999"/>
      <c r="S5" s="999"/>
      <c r="T5" s="999"/>
      <c r="U5" s="999"/>
      <c r="V5" s="999"/>
      <c r="W5" s="999"/>
    </row>
    <row r="6" spans="1:23" ht="18.75" customHeight="1" thickBot="1">
      <c r="B6" s="981"/>
      <c r="C6" s="986"/>
      <c r="D6" s="988"/>
      <c r="E6" s="990"/>
      <c r="F6" s="986"/>
      <c r="G6" s="988"/>
      <c r="H6" s="990"/>
      <c r="I6" s="986"/>
      <c r="J6" s="992"/>
      <c r="K6" s="984"/>
      <c r="N6" s="709"/>
      <c r="O6" s="1000"/>
      <c r="P6" s="999" t="s">
        <v>2041</v>
      </c>
      <c r="Q6" s="999"/>
      <c r="R6" s="999"/>
      <c r="S6" s="999" t="s">
        <v>2042</v>
      </c>
      <c r="T6" s="999"/>
      <c r="U6" s="999" t="s">
        <v>54</v>
      </c>
      <c r="V6" s="999"/>
      <c r="W6" s="999"/>
    </row>
    <row r="7" spans="1:23" ht="18.75" customHeight="1">
      <c r="B7" s="31" t="s">
        <v>0</v>
      </c>
      <c r="C7" s="352"/>
      <c r="D7" s="353"/>
      <c r="E7" s="354"/>
      <c r="F7" s="352">
        <f>+P9</f>
        <v>6.1502821000000001</v>
      </c>
      <c r="G7" s="353">
        <f>+Q9</f>
        <v>74.816792269999823</v>
      </c>
      <c r="H7" s="355">
        <f>SUM(F7:G7)</f>
        <v>80.967074369999821</v>
      </c>
      <c r="I7" s="356">
        <f>C7+F7</f>
        <v>6.1502821000000001</v>
      </c>
      <c r="J7" s="357">
        <f>G7</f>
        <v>74.816792269999823</v>
      </c>
      <c r="K7" s="358">
        <f>+I7+J7</f>
        <v>80.967074369999821</v>
      </c>
      <c r="N7" s="709"/>
      <c r="O7" s="1000"/>
      <c r="P7" s="999" t="s">
        <v>2043</v>
      </c>
      <c r="Q7" s="999"/>
      <c r="R7" s="999"/>
      <c r="S7" s="999" t="s">
        <v>2043</v>
      </c>
      <c r="T7" s="999"/>
      <c r="U7" s="999" t="s">
        <v>2043</v>
      </c>
      <c r="V7" s="999"/>
      <c r="W7" s="999"/>
    </row>
    <row r="8" spans="1:23" ht="18.75" customHeight="1">
      <c r="B8" s="165"/>
      <c r="C8" s="346"/>
      <c r="D8" s="347"/>
      <c r="E8" s="348"/>
      <c r="F8" s="359">
        <f>+F7/H7</f>
        <v>7.5960285682235576E-2</v>
      </c>
      <c r="G8" s="347">
        <f>G7/H7</f>
        <v>0.92403971431776444</v>
      </c>
      <c r="H8" s="349">
        <f>+H7/K7</f>
        <v>1</v>
      </c>
      <c r="I8" s="363">
        <f>I7/K7</f>
        <v>7.5960285682235576E-2</v>
      </c>
      <c r="J8" s="347">
        <f>J7/K7</f>
        <v>0.92403971431776444</v>
      </c>
      <c r="K8" s="351">
        <f>+K7/K$57</f>
        <v>1.8506307511866715E-3</v>
      </c>
      <c r="N8" s="709"/>
      <c r="O8" s="1000"/>
      <c r="P8" s="699" t="s">
        <v>2044</v>
      </c>
      <c r="Q8" s="699" t="s">
        <v>2045</v>
      </c>
      <c r="R8" s="699" t="s">
        <v>54</v>
      </c>
      <c r="S8" s="699" t="s">
        <v>2044</v>
      </c>
      <c r="T8" s="699" t="s">
        <v>54</v>
      </c>
      <c r="U8" s="699" t="s">
        <v>2044</v>
      </c>
      <c r="V8" s="699" t="s">
        <v>2045</v>
      </c>
      <c r="W8" s="699" t="s">
        <v>54</v>
      </c>
    </row>
    <row r="9" spans="1:23" ht="18.75" customHeight="1">
      <c r="B9" s="31" t="s">
        <v>1</v>
      </c>
      <c r="C9" s="365">
        <f>+S10</f>
        <v>1400.2895727999994</v>
      </c>
      <c r="D9" s="357"/>
      <c r="E9" s="354">
        <f>SUM(C9:D9)</f>
        <v>1400.2895727999994</v>
      </c>
      <c r="F9" s="365">
        <f>+P10</f>
        <v>135.93640299999993</v>
      </c>
      <c r="G9" s="357">
        <f>+Q10</f>
        <v>422.43715964999888</v>
      </c>
      <c r="H9" s="355">
        <f>SUM(F9:G9)</f>
        <v>558.3735626499988</v>
      </c>
      <c r="I9" s="356">
        <f>C9+F9</f>
        <v>1536.2259757999993</v>
      </c>
      <c r="J9" s="357">
        <f>G9</f>
        <v>422.43715964999888</v>
      </c>
      <c r="K9" s="358">
        <f>+I9+J9</f>
        <v>1958.6631354499982</v>
      </c>
      <c r="N9" s="709"/>
      <c r="O9" s="685" t="s">
        <v>0</v>
      </c>
      <c r="P9" s="836">
        <v>6.1502821000000001</v>
      </c>
      <c r="Q9" s="836">
        <v>74.816792269999823</v>
      </c>
      <c r="R9" s="836">
        <v>80.967074369999651</v>
      </c>
      <c r="S9" s="837"/>
      <c r="T9" s="837"/>
      <c r="U9" s="836">
        <v>6.1502821000000001</v>
      </c>
      <c r="V9" s="836">
        <v>74.816792269999823</v>
      </c>
      <c r="W9" s="836">
        <v>80.967074369999651</v>
      </c>
    </row>
    <row r="10" spans="1:23" ht="18.75" customHeight="1">
      <c r="B10" s="165"/>
      <c r="C10" s="359">
        <f>+C9/E9</f>
        <v>1</v>
      </c>
      <c r="D10" s="360"/>
      <c r="E10" s="361">
        <f>+E9/K9</f>
        <v>0.71492108441520563</v>
      </c>
      <c r="F10" s="359">
        <f>+F9/H9</f>
        <v>0.24345064324832288</v>
      </c>
      <c r="G10" s="360">
        <f>G9/H9</f>
        <v>0.75654935675167712</v>
      </c>
      <c r="H10" s="362">
        <f>+H9/K9</f>
        <v>0.28507891558479442</v>
      </c>
      <c r="I10" s="363">
        <f>I9/K9</f>
        <v>0.78432372979085807</v>
      </c>
      <c r="J10" s="360">
        <f>J9/K9</f>
        <v>0.21567627020914187</v>
      </c>
      <c r="K10" s="364">
        <f>+K9/K$57</f>
        <v>4.4768348836654148E-2</v>
      </c>
      <c r="N10" s="709"/>
      <c r="O10" s="685" t="s">
        <v>1</v>
      </c>
      <c r="P10" s="836">
        <v>135.93640299999993</v>
      </c>
      <c r="Q10" s="836">
        <v>422.43715964999888</v>
      </c>
      <c r="R10" s="836">
        <v>558.3735626499988</v>
      </c>
      <c r="S10" s="836">
        <v>1400.2895727999994</v>
      </c>
      <c r="T10" s="836">
        <v>1400.2895727999994</v>
      </c>
      <c r="U10" s="836">
        <v>1536.2259757999998</v>
      </c>
      <c r="V10" s="836">
        <v>422.43715964999888</v>
      </c>
      <c r="W10" s="836">
        <v>1958.6631354499989</v>
      </c>
    </row>
    <row r="11" spans="1:23" ht="18.75" customHeight="1">
      <c r="B11" s="31" t="s">
        <v>64</v>
      </c>
      <c r="C11" s="365">
        <f>+S11</f>
        <v>1120.8417912</v>
      </c>
      <c r="D11" s="357"/>
      <c r="E11" s="354">
        <f>SUM(C11:D11)</f>
        <v>1120.8417912</v>
      </c>
      <c r="F11" s="365">
        <f>+P11</f>
        <v>1.7325721999999999</v>
      </c>
      <c r="G11" s="357">
        <f>+Q11</f>
        <v>92.490760099999434</v>
      </c>
      <c r="H11" s="355">
        <f>SUM(F11:G11)</f>
        <v>94.223332299999441</v>
      </c>
      <c r="I11" s="356">
        <f>C11+F11</f>
        <v>1122.5743634</v>
      </c>
      <c r="J11" s="357">
        <f>G11</f>
        <v>92.490760099999434</v>
      </c>
      <c r="K11" s="358">
        <f>+I11+J11</f>
        <v>1215.0651234999996</v>
      </c>
      <c r="N11" s="709"/>
      <c r="O11" s="685" t="s">
        <v>24</v>
      </c>
      <c r="P11" s="836">
        <v>1.7325721999999999</v>
      </c>
      <c r="Q11" s="836">
        <v>92.490760099999434</v>
      </c>
      <c r="R11" s="836">
        <v>94.223332299999385</v>
      </c>
      <c r="S11" s="836">
        <v>1120.8417912</v>
      </c>
      <c r="T11" s="836">
        <v>1120.8417912</v>
      </c>
      <c r="U11" s="836">
        <v>1122.5743633999998</v>
      </c>
      <c r="V11" s="836">
        <v>92.490760099999434</v>
      </c>
      <c r="W11" s="836">
        <v>1215.0651234999993</v>
      </c>
    </row>
    <row r="12" spans="1:23" ht="18.75" customHeight="1">
      <c r="B12" s="165"/>
      <c r="C12" s="359">
        <f>+C11/E11</f>
        <v>1</v>
      </c>
      <c r="D12" s="360"/>
      <c r="E12" s="361">
        <f>+E11/K11</f>
        <v>0.92245408869230905</v>
      </c>
      <c r="F12" s="359">
        <f>+F11/H11</f>
        <v>1.8387931711899456E-2</v>
      </c>
      <c r="G12" s="360">
        <f>G11/H11</f>
        <v>0.98161206828810044</v>
      </c>
      <c r="H12" s="362">
        <f>+H11/K11</f>
        <v>7.7545911307690882E-2</v>
      </c>
      <c r="I12" s="363">
        <f>I11/K11</f>
        <v>0.92387999761397188</v>
      </c>
      <c r="J12" s="360">
        <f>J11/K11</f>
        <v>7.6120002386028049E-2</v>
      </c>
      <c r="K12" s="364">
        <f>+K11/K$57</f>
        <v>2.7772238280066867E-2</v>
      </c>
      <c r="N12" s="709"/>
      <c r="O12" s="685" t="s">
        <v>2</v>
      </c>
      <c r="P12" s="836">
        <v>139.41092449999999</v>
      </c>
      <c r="Q12" s="836">
        <v>831.13358330000165</v>
      </c>
      <c r="R12" s="836">
        <v>970.54450780000684</v>
      </c>
      <c r="S12" s="836">
        <v>3697.475240799999</v>
      </c>
      <c r="T12" s="836">
        <v>3697.475240799999</v>
      </c>
      <c r="U12" s="836">
        <v>3836.8861652999967</v>
      </c>
      <c r="V12" s="836">
        <v>831.13358330000165</v>
      </c>
      <c r="W12" s="836">
        <v>4668.0197486000143</v>
      </c>
    </row>
    <row r="13" spans="1:23" ht="18.75" customHeight="1">
      <c r="B13" s="31" t="s">
        <v>2</v>
      </c>
      <c r="C13" s="365">
        <f>+S12</f>
        <v>3697.475240799999</v>
      </c>
      <c r="D13" s="357"/>
      <c r="E13" s="354">
        <f>SUM(C13:D13)</f>
        <v>3697.475240799999</v>
      </c>
      <c r="F13" s="365">
        <f>+P12</f>
        <v>139.41092449999999</v>
      </c>
      <c r="G13" s="357">
        <f>+Q12</f>
        <v>831.13358330000165</v>
      </c>
      <c r="H13" s="355">
        <f>SUM(F13:G13)</f>
        <v>970.54450780000161</v>
      </c>
      <c r="I13" s="356">
        <f>C13+F13</f>
        <v>3836.886165299999</v>
      </c>
      <c r="J13" s="357">
        <f>G13</f>
        <v>831.13358330000165</v>
      </c>
      <c r="K13" s="358">
        <f>+I13+J13</f>
        <v>4668.0197486000006</v>
      </c>
      <c r="N13" s="709"/>
      <c r="O13" s="685" t="s">
        <v>3</v>
      </c>
      <c r="P13" s="837">
        <v>6.8064909999999994</v>
      </c>
      <c r="Q13" s="836">
        <v>142.27043173999948</v>
      </c>
      <c r="R13" s="836">
        <v>149.07692273999945</v>
      </c>
      <c r="S13" s="836">
        <v>114.62504770000007</v>
      </c>
      <c r="T13" s="836">
        <v>114.62504770000007</v>
      </c>
      <c r="U13" s="836">
        <v>121.43153869999996</v>
      </c>
      <c r="V13" s="836">
        <v>142.27043173999948</v>
      </c>
      <c r="W13" s="836">
        <v>263.70197043999923</v>
      </c>
    </row>
    <row r="14" spans="1:23" ht="18.75" customHeight="1">
      <c r="B14" s="165"/>
      <c r="C14" s="359">
        <f>+C13/E13</f>
        <v>1</v>
      </c>
      <c r="D14" s="360"/>
      <c r="E14" s="361">
        <f>+E13/K13</f>
        <v>0.79208646062581878</v>
      </c>
      <c r="F14" s="359">
        <f>+F13/H13</f>
        <v>0.14364196940953497</v>
      </c>
      <c r="G14" s="360">
        <f>G13/H13</f>
        <v>0.85635803059046511</v>
      </c>
      <c r="H14" s="362">
        <f>+H13/K13</f>
        <v>0.20791353937418119</v>
      </c>
      <c r="I14" s="363">
        <f>I13/K13</f>
        <v>0.82195157088843307</v>
      </c>
      <c r="J14" s="360">
        <f>J13/K13</f>
        <v>0.17804842911156693</v>
      </c>
      <c r="K14" s="364">
        <f>+K13/K$57</f>
        <v>0.10669498634011043</v>
      </c>
      <c r="N14" s="709"/>
      <c r="O14" s="685" t="s">
        <v>4</v>
      </c>
      <c r="P14" s="836">
        <v>12.987997799999995</v>
      </c>
      <c r="Q14" s="836">
        <v>281.54161270999498</v>
      </c>
      <c r="R14" s="836">
        <v>294.52961051000159</v>
      </c>
      <c r="S14" s="836">
        <v>644.63399260000028</v>
      </c>
      <c r="T14" s="836">
        <v>644.63399260000028</v>
      </c>
      <c r="U14" s="836">
        <v>657.62199040000007</v>
      </c>
      <c r="V14" s="836">
        <v>281.54161270999498</v>
      </c>
      <c r="W14" s="836">
        <v>939.16360311000165</v>
      </c>
    </row>
    <row r="15" spans="1:23" ht="18.75" customHeight="1">
      <c r="B15" s="31" t="s">
        <v>3</v>
      </c>
      <c r="C15" s="365">
        <f>+S13</f>
        <v>114.62504770000007</v>
      </c>
      <c r="D15" s="357"/>
      <c r="E15" s="354">
        <f>SUM(C15:D15)</f>
        <v>114.62504770000007</v>
      </c>
      <c r="F15" s="365">
        <f>+P13</f>
        <v>6.8064909999999994</v>
      </c>
      <c r="G15" s="357">
        <f>+Q13</f>
        <v>142.27043173999948</v>
      </c>
      <c r="H15" s="355">
        <f>SUM(F15:G15)</f>
        <v>149.07692273999947</v>
      </c>
      <c r="I15" s="356">
        <f>C15+F15</f>
        <v>121.43153870000006</v>
      </c>
      <c r="J15" s="357">
        <f>G15</f>
        <v>142.27043173999948</v>
      </c>
      <c r="K15" s="358">
        <f>+I15+J15</f>
        <v>263.70197043999951</v>
      </c>
      <c r="N15" s="709"/>
      <c r="O15" s="685" t="s">
        <v>39</v>
      </c>
      <c r="P15" s="836">
        <v>355.06563459999995</v>
      </c>
      <c r="Q15" s="836">
        <v>710.25514569999905</v>
      </c>
      <c r="R15" s="836">
        <v>1065.3207803000016</v>
      </c>
      <c r="S15" s="836">
        <v>736.3853514000001</v>
      </c>
      <c r="T15" s="836">
        <v>736.3853514000001</v>
      </c>
      <c r="U15" s="836">
        <v>1091.450986000001</v>
      </c>
      <c r="V15" s="836">
        <v>710.25514569999905</v>
      </c>
      <c r="W15" s="836">
        <v>1801.7061317000018</v>
      </c>
    </row>
    <row r="16" spans="1:23" ht="18.75" customHeight="1">
      <c r="B16" s="165"/>
      <c r="C16" s="359">
        <f>+C15/E15</f>
        <v>1</v>
      </c>
      <c r="D16" s="360"/>
      <c r="E16" s="361">
        <f>+E15/K15</f>
        <v>0.43467649296947847</v>
      </c>
      <c r="F16" s="359">
        <f>+F15/H15</f>
        <v>4.5657576470578165E-2</v>
      </c>
      <c r="G16" s="360">
        <f>G15/H15</f>
        <v>0.95434242352942189</v>
      </c>
      <c r="H16" s="362">
        <f>+H15/K15</f>
        <v>0.56532350703052159</v>
      </c>
      <c r="I16" s="363">
        <f>I15/K15</f>
        <v>0.46048779422233993</v>
      </c>
      <c r="J16" s="360">
        <f>J15/K15</f>
        <v>0.53951220577766024</v>
      </c>
      <c r="K16" s="364">
        <f>+K15/K$57</f>
        <v>6.0273262859254625E-3</v>
      </c>
      <c r="N16" s="709"/>
      <c r="O16" s="685" t="s">
        <v>5</v>
      </c>
      <c r="P16" s="836">
        <v>34.044363000000004</v>
      </c>
      <c r="Q16" s="836">
        <v>408.64587914999674</v>
      </c>
      <c r="R16" s="836">
        <v>442.69024215000047</v>
      </c>
      <c r="S16" s="836">
        <v>1807.5420731000002</v>
      </c>
      <c r="T16" s="836">
        <v>1807.5420731000002</v>
      </c>
      <c r="U16" s="836">
        <v>1841.5864360999988</v>
      </c>
      <c r="V16" s="836">
        <v>408.64587914999674</v>
      </c>
      <c r="W16" s="836">
        <v>2250.2323152500007</v>
      </c>
    </row>
    <row r="17" spans="2:23" ht="18.75" customHeight="1">
      <c r="B17" s="31" t="s">
        <v>4</v>
      </c>
      <c r="C17" s="365">
        <f>+S14</f>
        <v>644.63399260000028</v>
      </c>
      <c r="D17" s="357"/>
      <c r="E17" s="354">
        <f>SUM(C17:D17)</f>
        <v>644.63399260000028</v>
      </c>
      <c r="F17" s="365">
        <f>+P14</f>
        <v>12.987997799999995</v>
      </c>
      <c r="G17" s="357">
        <f>+Q14</f>
        <v>281.54161270999498</v>
      </c>
      <c r="H17" s="355">
        <f>SUM(F17:G17)</f>
        <v>294.529610509995</v>
      </c>
      <c r="I17" s="356">
        <f>C17+F17</f>
        <v>657.6219904000003</v>
      </c>
      <c r="J17" s="357">
        <f>G17</f>
        <v>281.54161270999498</v>
      </c>
      <c r="K17" s="358">
        <f>+I17+J17</f>
        <v>939.16360310999528</v>
      </c>
      <c r="N17" s="709"/>
      <c r="O17" s="685" t="s">
        <v>6</v>
      </c>
      <c r="P17" s="836">
        <v>16.251865000000002</v>
      </c>
      <c r="Q17" s="836">
        <v>52.74900335999979</v>
      </c>
      <c r="R17" s="836">
        <v>69.000868360000212</v>
      </c>
      <c r="S17" s="836">
        <v>74.535922100000008</v>
      </c>
      <c r="T17" s="836">
        <v>74.535922100000008</v>
      </c>
      <c r="U17" s="836">
        <v>90.787787100000003</v>
      </c>
      <c r="V17" s="836">
        <v>52.74900335999979</v>
      </c>
      <c r="W17" s="836">
        <v>143.53679046000016</v>
      </c>
    </row>
    <row r="18" spans="2:23" ht="18.75" customHeight="1">
      <c r="B18" s="165"/>
      <c r="C18" s="359">
        <f>+C17/E17</f>
        <v>1</v>
      </c>
      <c r="D18" s="360"/>
      <c r="E18" s="361">
        <f>+E17/K17</f>
        <v>0.68639158338901307</v>
      </c>
      <c r="F18" s="359">
        <f>+F17/H17</f>
        <v>4.4097426325015433E-2</v>
      </c>
      <c r="G18" s="360">
        <f>G17/H17</f>
        <v>0.95590257367498455</v>
      </c>
      <c r="H18" s="362">
        <f>+H17/K17</f>
        <v>0.31360841661098693</v>
      </c>
      <c r="I18" s="363">
        <f>I17/K17</f>
        <v>0.70022090743542087</v>
      </c>
      <c r="J18" s="360">
        <f>J17/K17</f>
        <v>0.29977909256457919</v>
      </c>
      <c r="K18" s="364">
        <f>+K17/K$57</f>
        <v>2.1466071953744913E-2</v>
      </c>
      <c r="N18" s="709"/>
      <c r="O18" s="685" t="s">
        <v>61</v>
      </c>
      <c r="P18" s="836">
        <v>0.48652700000000004</v>
      </c>
      <c r="Q18" s="836">
        <v>167.58489551000005</v>
      </c>
      <c r="R18" s="836">
        <v>168.07142251000141</v>
      </c>
      <c r="S18" s="836">
        <v>21.3920298</v>
      </c>
      <c r="T18" s="836">
        <v>21.3920298</v>
      </c>
      <c r="U18" s="836">
        <v>21.878556799999998</v>
      </c>
      <c r="V18" s="836">
        <v>167.58489551000005</v>
      </c>
      <c r="W18" s="836">
        <v>189.46345231000134</v>
      </c>
    </row>
    <row r="19" spans="2:23" ht="18.75" customHeight="1">
      <c r="B19" s="31" t="s">
        <v>39</v>
      </c>
      <c r="C19" s="365">
        <f>+S15</f>
        <v>736.3853514000001</v>
      </c>
      <c r="D19" s="357"/>
      <c r="E19" s="354">
        <f>SUM(C19:D19)</f>
        <v>736.3853514000001</v>
      </c>
      <c r="F19" s="365">
        <f>+P15</f>
        <v>355.06563459999995</v>
      </c>
      <c r="G19" s="357">
        <f>+Q15</f>
        <v>710.25514569999905</v>
      </c>
      <c r="H19" s="355">
        <f>SUM(F19:G19)</f>
        <v>1065.3207802999991</v>
      </c>
      <c r="I19" s="356">
        <f>C19+F19</f>
        <v>1091.4509860000001</v>
      </c>
      <c r="J19" s="357">
        <f>G19</f>
        <v>710.25514569999905</v>
      </c>
      <c r="K19" s="358">
        <f>+I19+J19</f>
        <v>1801.7061316999991</v>
      </c>
      <c r="N19" s="709"/>
      <c r="O19" s="685" t="s">
        <v>8</v>
      </c>
      <c r="P19" s="836">
        <v>176.23632939999999</v>
      </c>
      <c r="Q19" s="836">
        <v>650.31382439999868</v>
      </c>
      <c r="R19" s="836">
        <v>826.55015379999793</v>
      </c>
      <c r="S19" s="836">
        <v>1792.5446615999974</v>
      </c>
      <c r="T19" s="836">
        <v>1792.5446615999974</v>
      </c>
      <c r="U19" s="836">
        <v>1968.7809909999987</v>
      </c>
      <c r="V19" s="836">
        <v>650.31382439999868</v>
      </c>
      <c r="W19" s="836">
        <v>2619.0948153999975</v>
      </c>
    </row>
    <row r="20" spans="2:23" ht="18.75" customHeight="1">
      <c r="B20" s="165"/>
      <c r="C20" s="359">
        <f>+C19/E19</f>
        <v>1</v>
      </c>
      <c r="D20" s="360"/>
      <c r="E20" s="361">
        <f>+E19/K19</f>
        <v>0.40871557155948846</v>
      </c>
      <c r="F20" s="359">
        <f>+F19/H19</f>
        <v>0.33329457302054305</v>
      </c>
      <c r="G20" s="360">
        <f>G19/H19</f>
        <v>0.66670542697945689</v>
      </c>
      <c r="H20" s="362">
        <f>+H19/K19</f>
        <v>0.59128442844051166</v>
      </c>
      <c r="I20" s="363">
        <f>I19/K19</f>
        <v>0.60578746267026462</v>
      </c>
      <c r="J20" s="360">
        <f>J19/K19</f>
        <v>0.39421253732973538</v>
      </c>
      <c r="K20" s="364">
        <f>+K19/K$57</f>
        <v>4.1180847867723309E-2</v>
      </c>
      <c r="N20" s="709"/>
      <c r="O20" s="685" t="s">
        <v>47</v>
      </c>
      <c r="P20" s="836">
        <v>5.3907710000000018</v>
      </c>
      <c r="Q20" s="836">
        <v>406.78981389000381</v>
      </c>
      <c r="R20" s="836">
        <v>412.18058489000322</v>
      </c>
      <c r="S20" s="836">
        <v>1064.5908150000002</v>
      </c>
      <c r="T20" s="836">
        <v>1064.5908150000002</v>
      </c>
      <c r="U20" s="836">
        <v>1069.9815860000001</v>
      </c>
      <c r="V20" s="836">
        <v>406.78981389000381</v>
      </c>
      <c r="W20" s="836">
        <v>1476.7713998900033</v>
      </c>
    </row>
    <row r="21" spans="2:23" ht="18.75" customHeight="1">
      <c r="B21" s="31" t="s">
        <v>5</v>
      </c>
      <c r="C21" s="365">
        <f>+S16</f>
        <v>1807.5420731000002</v>
      </c>
      <c r="D21" s="357"/>
      <c r="E21" s="354">
        <f>SUM(C21:D21)</f>
        <v>1807.5420731000002</v>
      </c>
      <c r="F21" s="365">
        <f>+P16</f>
        <v>34.044363000000004</v>
      </c>
      <c r="G21" s="357">
        <f>+Q16</f>
        <v>408.64587914999674</v>
      </c>
      <c r="H21" s="355">
        <f>SUM(F21:G21)</f>
        <v>442.69024214999672</v>
      </c>
      <c r="I21" s="356">
        <f>C21+F21</f>
        <v>1841.5864361000001</v>
      </c>
      <c r="J21" s="357">
        <f>G21</f>
        <v>408.64587914999674</v>
      </c>
      <c r="K21" s="358">
        <f>+I21+J21</f>
        <v>2250.2323152499966</v>
      </c>
      <c r="N21" s="709"/>
      <c r="O21" s="685" t="s">
        <v>10</v>
      </c>
      <c r="P21" s="836">
        <v>243.32782139999989</v>
      </c>
      <c r="Q21" s="836">
        <v>811.03622188000145</v>
      </c>
      <c r="R21" s="836">
        <v>1054.364043279998</v>
      </c>
      <c r="S21" s="836">
        <v>625.02874399999996</v>
      </c>
      <c r="T21" s="836">
        <v>625.02874399999996</v>
      </c>
      <c r="U21" s="836">
        <v>868.35656539999968</v>
      </c>
      <c r="V21" s="836">
        <v>811.03622188000145</v>
      </c>
      <c r="W21" s="836">
        <v>1679.3927872799998</v>
      </c>
    </row>
    <row r="22" spans="2:23" ht="18.75" customHeight="1">
      <c r="B22" s="165"/>
      <c r="C22" s="359">
        <f>+C21/E21</f>
        <v>1</v>
      </c>
      <c r="D22" s="360"/>
      <c r="E22" s="361">
        <f>+E21/K21</f>
        <v>0.80326909397316404</v>
      </c>
      <c r="F22" s="359">
        <f>+F21/H21</f>
        <v>7.6903350827562972E-2</v>
      </c>
      <c r="G22" s="360">
        <f>G21/H21</f>
        <v>0.92309664917243706</v>
      </c>
      <c r="H22" s="362">
        <f>+H21/K21</f>
        <v>0.19673090602683602</v>
      </c>
      <c r="I22" s="363">
        <f>I21/K21</f>
        <v>0.81839835985797016</v>
      </c>
      <c r="J22" s="360">
        <f>J21/K21</f>
        <v>0.18160164014202992</v>
      </c>
      <c r="K22" s="364">
        <f>+K21/K$57</f>
        <v>5.1432624339192032E-2</v>
      </c>
      <c r="N22" s="709"/>
      <c r="O22" s="685" t="s">
        <v>11</v>
      </c>
      <c r="P22" s="836">
        <v>140.95977369999986</v>
      </c>
      <c r="Q22" s="836">
        <v>622.66799329999776</v>
      </c>
      <c r="R22" s="836">
        <v>763.62776699999881</v>
      </c>
      <c r="S22" s="836">
        <v>114.43370709999994</v>
      </c>
      <c r="T22" s="836">
        <v>114.43370709999994</v>
      </c>
      <c r="U22" s="836">
        <v>255.39348079999988</v>
      </c>
      <c r="V22" s="836">
        <v>622.66799329999776</v>
      </c>
      <c r="W22" s="836">
        <v>878.06147409999812</v>
      </c>
    </row>
    <row r="23" spans="2:23" ht="18.75" customHeight="1">
      <c r="B23" s="31" t="s">
        <v>6</v>
      </c>
      <c r="C23" s="365">
        <f>+S17</f>
        <v>74.535922100000008</v>
      </c>
      <c r="D23" s="357"/>
      <c r="E23" s="354">
        <f>SUM(C23:D23)</f>
        <v>74.535922100000008</v>
      </c>
      <c r="F23" s="365">
        <f>+P17</f>
        <v>16.251865000000002</v>
      </c>
      <c r="G23" s="357">
        <f>+Q17</f>
        <v>52.74900335999979</v>
      </c>
      <c r="H23" s="355">
        <f>SUM(F23:G23)</f>
        <v>69.000868359999799</v>
      </c>
      <c r="I23" s="356">
        <f>C23+F23</f>
        <v>90.787787100000003</v>
      </c>
      <c r="J23" s="357">
        <f>G23</f>
        <v>52.74900335999979</v>
      </c>
      <c r="K23" s="358">
        <f>+I23+J23</f>
        <v>143.53679045999979</v>
      </c>
      <c r="N23" s="709"/>
      <c r="O23" s="685" t="s">
        <v>12</v>
      </c>
      <c r="P23" s="836">
        <v>1200.0801126999991</v>
      </c>
      <c r="Q23" s="836">
        <v>9584.8016888901275</v>
      </c>
      <c r="R23" s="836">
        <v>10784.881801589823</v>
      </c>
      <c r="S23" s="836">
        <v>5601.8942366000101</v>
      </c>
      <c r="T23" s="836">
        <v>5601.8942366000101</v>
      </c>
      <c r="U23" s="836">
        <v>6801.9743493000014</v>
      </c>
      <c r="V23" s="836">
        <v>9584.8016888901275</v>
      </c>
      <c r="W23" s="836">
        <v>16386.776038189837</v>
      </c>
    </row>
    <row r="24" spans="2:23" ht="18.75" customHeight="1">
      <c r="B24" s="165"/>
      <c r="C24" s="359">
        <f>+C23/E23</f>
        <v>1</v>
      </c>
      <c r="D24" s="360"/>
      <c r="E24" s="361">
        <f>+E23/K23</f>
        <v>0.51928095829042065</v>
      </c>
      <c r="F24" s="359">
        <f>+F23/H23</f>
        <v>0.23553131121783535</v>
      </c>
      <c r="G24" s="360">
        <f>G23/H23</f>
        <v>0.76446868878216456</v>
      </c>
      <c r="H24" s="362">
        <f>+H23/K23</f>
        <v>0.48071904170957941</v>
      </c>
      <c r="I24" s="363">
        <f>I23/K23</f>
        <v>0.63250534451165918</v>
      </c>
      <c r="J24" s="360">
        <f>J23/K23</f>
        <v>0.36749465548834082</v>
      </c>
      <c r="K24" s="364">
        <f>+K23/K$57</f>
        <v>3.2807607341477155E-3</v>
      </c>
      <c r="N24" s="709"/>
      <c r="O24" s="685" t="s">
        <v>13</v>
      </c>
      <c r="P24" s="837"/>
      <c r="Q24" s="836">
        <v>346.62879259999943</v>
      </c>
      <c r="R24" s="836">
        <v>346.62879259999943</v>
      </c>
      <c r="S24" s="837">
        <v>1.0768743999999999</v>
      </c>
      <c r="T24" s="837">
        <v>1.0768743999999999</v>
      </c>
      <c r="U24" s="837">
        <v>1.0768743999999999</v>
      </c>
      <c r="V24" s="836">
        <v>346.62879259999943</v>
      </c>
      <c r="W24" s="836">
        <v>347.70566699999944</v>
      </c>
    </row>
    <row r="25" spans="2:23" ht="18.75" customHeight="1">
      <c r="B25" s="31" t="s">
        <v>7</v>
      </c>
      <c r="C25" s="365">
        <f>+S18</f>
        <v>21.3920298</v>
      </c>
      <c r="D25" s="357"/>
      <c r="E25" s="354">
        <f>SUM(C25:D25)</f>
        <v>21.3920298</v>
      </c>
      <c r="F25" s="365">
        <f>+P18</f>
        <v>0.48652700000000004</v>
      </c>
      <c r="G25" s="357">
        <f>+Q18</f>
        <v>167.58489551000005</v>
      </c>
      <c r="H25" s="355">
        <f>SUM(F25:G25)</f>
        <v>168.07142251000005</v>
      </c>
      <c r="I25" s="356">
        <f>C25+F25</f>
        <v>21.878556799999998</v>
      </c>
      <c r="J25" s="357">
        <f>G25</f>
        <v>167.58489551000005</v>
      </c>
      <c r="K25" s="358">
        <f>+I25+J25</f>
        <v>189.46345231000004</v>
      </c>
      <c r="N25" s="709"/>
      <c r="O25" s="685" t="s">
        <v>14</v>
      </c>
      <c r="P25" s="837"/>
      <c r="Q25" s="836">
        <v>97.984361399999742</v>
      </c>
      <c r="R25" s="836">
        <v>97.984361399999742</v>
      </c>
      <c r="S25" s="837"/>
      <c r="T25" s="837"/>
      <c r="U25" s="837"/>
      <c r="V25" s="836">
        <v>97.984361399999742</v>
      </c>
      <c r="W25" s="836">
        <v>97.984361399999742</v>
      </c>
    </row>
    <row r="26" spans="2:23" ht="18.75" customHeight="1">
      <c r="B26" s="165"/>
      <c r="C26" s="359">
        <f>+C25/E25</f>
        <v>1</v>
      </c>
      <c r="D26" s="360"/>
      <c r="E26" s="361">
        <f>+E25/K25</f>
        <v>0.11290847674937522</v>
      </c>
      <c r="F26" s="359"/>
      <c r="G26" s="360">
        <f>G25/H25</f>
        <v>0.99710523661468353</v>
      </c>
      <c r="H26" s="362">
        <f>+H25/K25</f>
        <v>0.88709152325062479</v>
      </c>
      <c r="I26" s="363">
        <f>I25/K25</f>
        <v>0.11547639681030572</v>
      </c>
      <c r="J26" s="360">
        <f>J25/K25</f>
        <v>0.88452360318969436</v>
      </c>
      <c r="K26" s="364">
        <f>+K25/K$57</f>
        <v>4.3304873468515848E-3</v>
      </c>
      <c r="N26" s="709"/>
      <c r="O26" s="685" t="s">
        <v>15</v>
      </c>
      <c r="P26" s="836">
        <v>14.683313999999998</v>
      </c>
      <c r="Q26" s="836">
        <v>104.61933760999948</v>
      </c>
      <c r="R26" s="836">
        <v>119.30265160999939</v>
      </c>
      <c r="S26" s="836">
        <v>2277.7055751999997</v>
      </c>
      <c r="T26" s="836">
        <v>2277.7055751999997</v>
      </c>
      <c r="U26" s="836">
        <v>2292.3888892</v>
      </c>
      <c r="V26" s="836">
        <v>104.61933760999948</v>
      </c>
      <c r="W26" s="836">
        <v>2397.0082268099986</v>
      </c>
    </row>
    <row r="27" spans="2:23" ht="18.75" customHeight="1">
      <c r="B27" s="31" t="s">
        <v>8</v>
      </c>
      <c r="C27" s="365">
        <f>+S19</f>
        <v>1792.5446615999974</v>
      </c>
      <c r="D27" s="357"/>
      <c r="E27" s="354">
        <f>SUM(C27:D27)</f>
        <v>1792.5446615999974</v>
      </c>
      <c r="F27" s="365">
        <f>+P19</f>
        <v>176.23632939999999</v>
      </c>
      <c r="G27" s="357">
        <f>+Q19</f>
        <v>650.31382439999868</v>
      </c>
      <c r="H27" s="355">
        <f>SUM(F27:G27)</f>
        <v>826.55015379999872</v>
      </c>
      <c r="I27" s="356">
        <f>C27+F27</f>
        <v>1968.7809909999974</v>
      </c>
      <c r="J27" s="357">
        <f>G27</f>
        <v>650.31382439999868</v>
      </c>
      <c r="K27" s="358">
        <f>+I27+J27</f>
        <v>2619.0948153999962</v>
      </c>
      <c r="N27" s="709"/>
      <c r="O27" s="685" t="s">
        <v>16</v>
      </c>
      <c r="P27" s="836">
        <v>0.48265899999999995</v>
      </c>
      <c r="Q27" s="836">
        <v>69.995254510000635</v>
      </c>
      <c r="R27" s="836">
        <v>70.477913510000192</v>
      </c>
      <c r="S27" s="836">
        <v>896.89891620000049</v>
      </c>
      <c r="T27" s="836">
        <v>896.89891620000049</v>
      </c>
      <c r="U27" s="836">
        <v>897.3815752000005</v>
      </c>
      <c r="V27" s="836">
        <v>69.995254510000635</v>
      </c>
      <c r="W27" s="836">
        <v>967.37682971000049</v>
      </c>
    </row>
    <row r="28" spans="2:23" ht="18.75" customHeight="1">
      <c r="B28" s="165"/>
      <c r="C28" s="359">
        <f>+C27/E27</f>
        <v>1</v>
      </c>
      <c r="D28" s="360"/>
      <c r="E28" s="361">
        <f>+E27/K27</f>
        <v>0.68441381009195523</v>
      </c>
      <c r="F28" s="359">
        <f>+F27/H27</f>
        <v>0.21321915988977494</v>
      </c>
      <c r="G28" s="360">
        <f>G27/H27</f>
        <v>0.78678084011022498</v>
      </c>
      <c r="H28" s="362">
        <f>+H27/K27</f>
        <v>0.31558618990804482</v>
      </c>
      <c r="I28" s="363">
        <f>I27/K27</f>
        <v>0.75170283237696345</v>
      </c>
      <c r="J28" s="360">
        <f>J27/K27</f>
        <v>0.2482971676230365</v>
      </c>
      <c r="K28" s="364">
        <f>+K27/K$57</f>
        <v>5.9863561124900037E-2</v>
      </c>
      <c r="N28" s="709"/>
      <c r="O28" s="685" t="s">
        <v>17</v>
      </c>
      <c r="P28" s="836">
        <v>353.89720989999904</v>
      </c>
      <c r="Q28" s="836">
        <v>785.75812246999885</v>
      </c>
      <c r="R28" s="836">
        <v>1139.6553323699964</v>
      </c>
      <c r="S28" s="836">
        <v>506.6586604000006</v>
      </c>
      <c r="T28" s="836">
        <v>506.6586604000006</v>
      </c>
      <c r="U28" s="836">
        <v>860.55587029999924</v>
      </c>
      <c r="V28" s="836">
        <v>785.75812246999885</v>
      </c>
      <c r="W28" s="836">
        <v>1646.313992769997</v>
      </c>
    </row>
    <row r="29" spans="2:23" ht="18.75" customHeight="1">
      <c r="B29" s="31" t="s">
        <v>9</v>
      </c>
      <c r="C29" s="365">
        <f>+S20</f>
        <v>1064.5908150000002</v>
      </c>
      <c r="D29" s="357"/>
      <c r="E29" s="354">
        <f>SUM(C29:D29)</f>
        <v>1064.5908150000002</v>
      </c>
      <c r="F29" s="365">
        <f>+P20</f>
        <v>5.3907710000000018</v>
      </c>
      <c r="G29" s="357">
        <f>+Q20</f>
        <v>406.78981389000381</v>
      </c>
      <c r="H29" s="355">
        <f>SUM(F29:G29)</f>
        <v>412.18058489000384</v>
      </c>
      <c r="I29" s="356">
        <f>C29+F29</f>
        <v>1069.9815860000003</v>
      </c>
      <c r="J29" s="357">
        <f>G29</f>
        <v>406.78981389000381</v>
      </c>
      <c r="K29" s="358">
        <f>+I29+J29</f>
        <v>1476.7713998900042</v>
      </c>
      <c r="N29" s="709"/>
      <c r="O29" s="685" t="s">
        <v>18</v>
      </c>
      <c r="P29" s="836">
        <v>88.394571300000024</v>
      </c>
      <c r="Q29" s="836">
        <v>308.47949951000157</v>
      </c>
      <c r="R29" s="836">
        <v>396.87407080999702</v>
      </c>
      <c r="S29" s="836">
        <v>217.9484223</v>
      </c>
      <c r="T29" s="836">
        <v>217.9484223</v>
      </c>
      <c r="U29" s="836">
        <v>306.34299360000023</v>
      </c>
      <c r="V29" s="836">
        <v>308.47949951000157</v>
      </c>
      <c r="W29" s="836">
        <v>614.82249310999703</v>
      </c>
    </row>
    <row r="30" spans="2:23" ht="18.75" customHeight="1">
      <c r="B30" s="165"/>
      <c r="C30" s="359">
        <f>+C29/E29</f>
        <v>1</v>
      </c>
      <c r="D30" s="360"/>
      <c r="E30" s="361">
        <f>+E29/K29</f>
        <v>0.72089073168622797</v>
      </c>
      <c r="F30" s="359">
        <f>+F29/H29</f>
        <v>1.3078663085110145E-2</v>
      </c>
      <c r="G30" s="360">
        <f>G29/H29</f>
        <v>0.98692133691488981</v>
      </c>
      <c r="H30" s="362">
        <f>+H29/K29</f>
        <v>0.27910926831377197</v>
      </c>
      <c r="I30" s="363">
        <f>I29/K29</f>
        <v>0.72454110777043546</v>
      </c>
      <c r="J30" s="360">
        <f>J29/K29</f>
        <v>0.27545889222956454</v>
      </c>
      <c r="K30" s="364">
        <f>+K29/K$57</f>
        <v>3.3753949816940104E-2</v>
      </c>
      <c r="N30" s="709"/>
      <c r="O30" s="685" t="s">
        <v>71</v>
      </c>
      <c r="P30" s="836">
        <v>0.8046643</v>
      </c>
      <c r="Q30" s="836">
        <v>288.78344699999968</v>
      </c>
      <c r="R30" s="836">
        <v>289.58811129999486</v>
      </c>
      <c r="S30" s="836">
        <v>19.127727700000001</v>
      </c>
      <c r="T30" s="836">
        <v>19.127727700000001</v>
      </c>
      <c r="U30" s="836">
        <v>19.932392000000004</v>
      </c>
      <c r="V30" s="836">
        <v>288.78344699999968</v>
      </c>
      <c r="W30" s="836">
        <v>308.71583899999484</v>
      </c>
    </row>
    <row r="31" spans="2:23" ht="18.75" customHeight="1">
      <c r="B31" s="31" t="s">
        <v>10</v>
      </c>
      <c r="C31" s="365">
        <f>+S21</f>
        <v>625.02874399999996</v>
      </c>
      <c r="D31" s="357"/>
      <c r="E31" s="354">
        <f>SUM(C31:D31)</f>
        <v>625.02874399999996</v>
      </c>
      <c r="F31" s="365">
        <f>+P21</f>
        <v>243.32782139999989</v>
      </c>
      <c r="G31" s="357">
        <f>+Q21</f>
        <v>811.03622188000145</v>
      </c>
      <c r="H31" s="355">
        <f>SUM(F31:G31)</f>
        <v>1054.3640432800014</v>
      </c>
      <c r="I31" s="356">
        <f>C31+F31</f>
        <v>868.35656539999991</v>
      </c>
      <c r="J31" s="357">
        <f>G31</f>
        <v>811.03622188000145</v>
      </c>
      <c r="K31" s="358">
        <f>+I31+J31</f>
        <v>1679.3927872800014</v>
      </c>
      <c r="N31" s="709"/>
      <c r="O31" s="685" t="s">
        <v>20</v>
      </c>
      <c r="P31" s="836">
        <v>29.07707799999999</v>
      </c>
      <c r="Q31" s="836">
        <v>233.57731984000114</v>
      </c>
      <c r="R31" s="836">
        <v>262.65439784000114</v>
      </c>
      <c r="S31" s="836">
        <v>29.468270099999994</v>
      </c>
      <c r="T31" s="836">
        <v>29.468270099999994</v>
      </c>
      <c r="U31" s="836">
        <v>58.545348099999984</v>
      </c>
      <c r="V31" s="836">
        <v>233.57731984000114</v>
      </c>
      <c r="W31" s="836">
        <v>292.12266794000107</v>
      </c>
    </row>
    <row r="32" spans="2:23" ht="18.75" customHeight="1">
      <c r="B32" s="165"/>
      <c r="C32" s="359">
        <f>+C31/E31</f>
        <v>1</v>
      </c>
      <c r="D32" s="360"/>
      <c r="E32" s="361">
        <f>+E31/K31</f>
        <v>0.37217543670192643</v>
      </c>
      <c r="F32" s="359">
        <f>+F31/H31</f>
        <v>0.2307816004831082</v>
      </c>
      <c r="G32" s="360">
        <f>G31/H31</f>
        <v>0.76921839951689175</v>
      </c>
      <c r="H32" s="362">
        <f>+H31/K31</f>
        <v>0.62782456329807357</v>
      </c>
      <c r="I32" s="363">
        <f>I31/K31</f>
        <v>0.51706579424246435</v>
      </c>
      <c r="J32" s="360">
        <f>J31/K31</f>
        <v>0.48293420575753565</v>
      </c>
      <c r="K32" s="364">
        <f>+K31/K$57</f>
        <v>3.8385182614589189E-2</v>
      </c>
      <c r="N32" s="709"/>
      <c r="O32" s="685" t="s">
        <v>21</v>
      </c>
      <c r="P32" s="836">
        <v>31.909124000000006</v>
      </c>
      <c r="Q32" s="836">
        <v>127.35818706000005</v>
      </c>
      <c r="R32" s="836">
        <v>159.26731106000062</v>
      </c>
      <c r="S32" s="836">
        <v>61.265912300000011</v>
      </c>
      <c r="T32" s="836">
        <v>61.265912300000011</v>
      </c>
      <c r="U32" s="836">
        <v>93.175036300000045</v>
      </c>
      <c r="V32" s="836">
        <v>127.35818706000005</v>
      </c>
      <c r="W32" s="836">
        <v>220.53322336000059</v>
      </c>
    </row>
    <row r="33" spans="2:23" ht="18.75" customHeight="1">
      <c r="B33" s="31" t="s">
        <v>11</v>
      </c>
      <c r="C33" s="365">
        <f>+S22</f>
        <v>114.43370709999994</v>
      </c>
      <c r="D33" s="357"/>
      <c r="E33" s="354">
        <f>SUM(C33:D33)</f>
        <v>114.43370709999994</v>
      </c>
      <c r="F33" s="365">
        <f>+P22</f>
        <v>140.95977369999986</v>
      </c>
      <c r="G33" s="357">
        <f>+Q22</f>
        <v>622.66799329999776</v>
      </c>
      <c r="H33" s="355">
        <f>SUM(F33:G33)</f>
        <v>763.62776699999768</v>
      </c>
      <c r="I33" s="356">
        <f>C33+F33</f>
        <v>255.39348079999979</v>
      </c>
      <c r="J33" s="357">
        <f>G33</f>
        <v>622.66799329999776</v>
      </c>
      <c r="K33" s="358">
        <f>+I33+J33</f>
        <v>878.06147409999755</v>
      </c>
      <c r="N33" s="709"/>
      <c r="O33" s="685" t="s">
        <v>22</v>
      </c>
      <c r="P33" s="836">
        <v>5.4136880000000005</v>
      </c>
      <c r="Q33" s="836">
        <v>271.11173979999984</v>
      </c>
      <c r="R33" s="836">
        <v>276.52542779999959</v>
      </c>
      <c r="S33" s="836">
        <v>31.344779199999991</v>
      </c>
      <c r="T33" s="836">
        <v>31.344779199999991</v>
      </c>
      <c r="U33" s="836">
        <v>36.75846720000002</v>
      </c>
      <c r="V33" s="836">
        <v>271.11173979999984</v>
      </c>
      <c r="W33" s="836">
        <v>307.87020699999965</v>
      </c>
    </row>
    <row r="34" spans="2:23" ht="18.75" customHeight="1">
      <c r="B34" s="165"/>
      <c r="C34" s="359">
        <f>+C33/E33</f>
        <v>1</v>
      </c>
      <c r="D34" s="360"/>
      <c r="E34" s="361">
        <f>+E33/K33</f>
        <v>0.13032539346666258</v>
      </c>
      <c r="F34" s="359">
        <f>+F33/H33</f>
        <v>0.18459225789258168</v>
      </c>
      <c r="G34" s="360">
        <f>G33/H33</f>
        <v>0.81540774210741818</v>
      </c>
      <c r="H34" s="362">
        <f>+H33/K33</f>
        <v>0.8696746065333375</v>
      </c>
      <c r="I34" s="363">
        <f>I33/K33</f>
        <v>0.2908605927184939</v>
      </c>
      <c r="J34" s="360">
        <f>J33/K33</f>
        <v>0.70913940728150604</v>
      </c>
      <c r="K34" s="364">
        <f>+K33/K$57</f>
        <v>2.0069485998420154E-2</v>
      </c>
      <c r="N34" s="709"/>
      <c r="O34" s="685" t="s">
        <v>54</v>
      </c>
      <c r="P34" s="836">
        <v>2999.530176900013</v>
      </c>
      <c r="Q34" s="836">
        <v>17893.830867649987</v>
      </c>
      <c r="R34" s="836">
        <v>20893.36104454883</v>
      </c>
      <c r="S34" s="836">
        <v>22857.708323600058</v>
      </c>
      <c r="T34" s="836">
        <v>22857.708323600058</v>
      </c>
      <c r="U34" s="836">
        <v>25857.238500499985</v>
      </c>
      <c r="V34" s="836">
        <v>17893.830867649987</v>
      </c>
      <c r="W34" s="836">
        <v>43751.069368148783</v>
      </c>
    </row>
    <row r="35" spans="2:23" ht="18.75" customHeight="1">
      <c r="B35" s="31" t="s">
        <v>12</v>
      </c>
      <c r="C35" s="365">
        <f>+S23</f>
        <v>5601.8942366000101</v>
      </c>
      <c r="D35" s="357"/>
      <c r="E35" s="354">
        <f>SUM(C35:D35)</f>
        <v>5601.8942366000101</v>
      </c>
      <c r="F35" s="365">
        <f>+P23</f>
        <v>1200.0801126999991</v>
      </c>
      <c r="G35" s="357">
        <f>+Q23</f>
        <v>9584.8016888901275</v>
      </c>
      <c r="H35" s="355">
        <f>SUM(F35:G35)</f>
        <v>10784.881801590127</v>
      </c>
      <c r="I35" s="356">
        <f>C35+F35</f>
        <v>6801.9743493000096</v>
      </c>
      <c r="J35" s="357">
        <f>G35</f>
        <v>9584.8016888901275</v>
      </c>
      <c r="K35" s="358">
        <f>+I35+J35</f>
        <v>16386.776038190139</v>
      </c>
      <c r="N35" s="709"/>
      <c r="O35" s="700"/>
      <c r="P35" s="475">
        <f>+F57</f>
        <v>2999.5301768999966</v>
      </c>
      <c r="Q35" s="475">
        <f t="shared" ref="Q35" si="0">+G57</f>
        <v>17893.830867650115</v>
      </c>
      <c r="R35" s="475">
        <f>+H57</f>
        <v>20893.361044550111</v>
      </c>
      <c r="S35" s="475">
        <f>+C57</f>
        <v>22857.708323600003</v>
      </c>
      <c r="T35" s="475">
        <f>+E57</f>
        <v>22857.708323600003</v>
      </c>
      <c r="U35" s="475">
        <f>+I57</f>
        <v>25857.238500500003</v>
      </c>
      <c r="V35" s="475">
        <f>+J57</f>
        <v>17893.830867650115</v>
      </c>
      <c r="W35" s="540">
        <f>+U34+V34</f>
        <v>43751.069368149969</v>
      </c>
    </row>
    <row r="36" spans="2:23" ht="18.75" customHeight="1">
      <c r="B36" s="165"/>
      <c r="C36" s="359">
        <f>+C35/E35</f>
        <v>1</v>
      </c>
      <c r="D36" s="360"/>
      <c r="E36" s="361">
        <f>+E35/K35</f>
        <v>0.34185456758208793</v>
      </c>
      <c r="F36" s="359">
        <f>+F35/H35</f>
        <v>0.11127429440376981</v>
      </c>
      <c r="G36" s="360">
        <f>G35/H35</f>
        <v>0.88872570559623021</v>
      </c>
      <c r="H36" s="362">
        <f>+H35/K35</f>
        <v>0.6581454324179119</v>
      </c>
      <c r="I36" s="363">
        <f>I35/K35</f>
        <v>0.41508923618945509</v>
      </c>
      <c r="J36" s="360">
        <f>J35/K35</f>
        <v>0.58491076381054485</v>
      </c>
      <c r="K36" s="364">
        <f>+K35/K$57</f>
        <v>0.37454572596388647</v>
      </c>
      <c r="N36" s="709"/>
      <c r="P36" s="710">
        <f>+P34-P35</f>
        <v>1.6370904631912708E-11</v>
      </c>
      <c r="Q36" s="710">
        <f t="shared" ref="Q36:R36" si="1">+Q34-Q35</f>
        <v>-1.2732925824820995E-10</v>
      </c>
      <c r="R36" s="710">
        <f t="shared" si="1"/>
        <v>-1.280568540096283E-9</v>
      </c>
      <c r="S36" s="710">
        <f t="shared" ref="S36" si="2">+S34-S35</f>
        <v>5.4569682106375694E-11</v>
      </c>
      <c r="T36" s="710">
        <f t="shared" ref="T36" si="3">+T34-T35</f>
        <v>5.4569682106375694E-11</v>
      </c>
      <c r="U36" s="710">
        <f t="shared" ref="U36" si="4">+U34-U35</f>
        <v>0</v>
      </c>
      <c r="V36" s="710">
        <f t="shared" ref="V36:W36" si="5">+V34-V35</f>
        <v>-1.2732925824820995E-10</v>
      </c>
      <c r="W36" s="710">
        <f t="shared" si="5"/>
        <v>-1.1859810911118984E-9</v>
      </c>
    </row>
    <row r="37" spans="2:23" ht="18.75" customHeight="1">
      <c r="B37" s="31" t="s">
        <v>13</v>
      </c>
      <c r="C37" s="365">
        <f>+S24</f>
        <v>1.0768743999999999</v>
      </c>
      <c r="D37" s="357"/>
      <c r="E37" s="354">
        <f>SUM(C37:D37)</f>
        <v>1.0768743999999999</v>
      </c>
      <c r="F37" s="365"/>
      <c r="G37" s="357">
        <f>+Q24</f>
        <v>346.62879259999943</v>
      </c>
      <c r="H37" s="355">
        <f>SUM(F37:G37)</f>
        <v>346.62879259999943</v>
      </c>
      <c r="I37" s="356">
        <f>C37+F37</f>
        <v>1.0768743999999999</v>
      </c>
      <c r="J37" s="357">
        <f>G37</f>
        <v>346.62879259999943</v>
      </c>
      <c r="K37" s="358">
        <f>+I37+J37</f>
        <v>347.70566699999944</v>
      </c>
      <c r="N37" s="471"/>
    </row>
    <row r="38" spans="2:23" ht="18.75" customHeight="1">
      <c r="B38" s="165"/>
      <c r="C38" s="359">
        <f>+C37/E37</f>
        <v>1</v>
      </c>
      <c r="D38" s="360"/>
      <c r="E38" s="361">
        <f>+E37/K37</f>
        <v>3.0970861340606269E-3</v>
      </c>
      <c r="F38" s="359"/>
      <c r="G38" s="360">
        <f>G37/H37</f>
        <v>1</v>
      </c>
      <c r="H38" s="362">
        <f>+H37/K37</f>
        <v>0.99690291386593932</v>
      </c>
      <c r="I38" s="363">
        <f>I37/K37</f>
        <v>3.0970861340606269E-3</v>
      </c>
      <c r="J38" s="360">
        <f>J37/K37</f>
        <v>0.99690291386593932</v>
      </c>
      <c r="K38" s="364">
        <f>+K37/K$57</f>
        <v>7.9473638478222454E-3</v>
      </c>
      <c r="N38" s="471"/>
    </row>
    <row r="39" spans="2:23" ht="18.75" customHeight="1">
      <c r="B39" s="31" t="s">
        <v>14</v>
      </c>
      <c r="C39" s="365"/>
      <c r="D39" s="357"/>
      <c r="E39" s="354"/>
      <c r="F39" s="365"/>
      <c r="G39" s="357">
        <f>+Q25</f>
        <v>97.984361399999742</v>
      </c>
      <c r="H39" s="355">
        <f>SUM(F39:G39)</f>
        <v>97.984361399999742</v>
      </c>
      <c r="I39" s="356"/>
      <c r="J39" s="357">
        <f>G39</f>
        <v>97.984361399999742</v>
      </c>
      <c r="K39" s="358">
        <f>+I39+J39</f>
        <v>97.984361399999742</v>
      </c>
      <c r="N39" s="471"/>
    </row>
    <row r="40" spans="2:23" ht="18.75" customHeight="1">
      <c r="B40" s="165"/>
      <c r="C40" s="359"/>
      <c r="D40" s="360"/>
      <c r="E40" s="361"/>
      <c r="F40" s="359"/>
      <c r="G40" s="360">
        <f>G39/H39</f>
        <v>1</v>
      </c>
      <c r="H40" s="362">
        <f>+H39/K39</f>
        <v>1</v>
      </c>
      <c r="I40" s="363"/>
      <c r="J40" s="360">
        <f>J39/K39</f>
        <v>1</v>
      </c>
      <c r="K40" s="364">
        <f>+K39/K$57</f>
        <v>2.2395878047115885E-3</v>
      </c>
      <c r="N40" s="471"/>
    </row>
    <row r="41" spans="2:23" ht="18.75" customHeight="1">
      <c r="B41" s="31" t="s">
        <v>15</v>
      </c>
      <c r="C41" s="365">
        <f>+S26</f>
        <v>2277.7055751999997</v>
      </c>
      <c r="D41" s="357"/>
      <c r="E41" s="354">
        <f>SUM(C41:D41)</f>
        <v>2277.7055751999997</v>
      </c>
      <c r="F41" s="365">
        <f>+P26</f>
        <v>14.683313999999998</v>
      </c>
      <c r="G41" s="357">
        <f>+Q26</f>
        <v>104.61933760999948</v>
      </c>
      <c r="H41" s="355">
        <f>SUM(F41:G41)</f>
        <v>119.30265160999947</v>
      </c>
      <c r="I41" s="356">
        <f>C41+F41</f>
        <v>2292.3888891999995</v>
      </c>
      <c r="J41" s="357">
        <f>G41</f>
        <v>104.61933760999948</v>
      </c>
      <c r="K41" s="358">
        <f>+I41+J41</f>
        <v>2397.0082268099991</v>
      </c>
      <c r="N41" s="471"/>
    </row>
    <row r="42" spans="2:23" ht="18.75" customHeight="1">
      <c r="B42" s="165"/>
      <c r="C42" s="359">
        <f>+C41/E41</f>
        <v>1</v>
      </c>
      <c r="D42" s="360"/>
      <c r="E42" s="361">
        <f>+E41/K41</f>
        <v>0.95022851808532571</v>
      </c>
      <c r="F42" s="359">
        <f>+F41/H41</f>
        <v>0.12307617476935694</v>
      </c>
      <c r="G42" s="360">
        <f>G41/H41</f>
        <v>0.87692382523064305</v>
      </c>
      <c r="H42" s="362">
        <f>+H41/K41</f>
        <v>4.9771481914674336E-2</v>
      </c>
      <c r="I42" s="363">
        <f>I41/K41</f>
        <v>0.95635420169198593</v>
      </c>
      <c r="J42" s="360">
        <f>J41/K41</f>
        <v>4.3645798308013989E-2</v>
      </c>
      <c r="K42" s="364">
        <f>+K41/K$57</f>
        <v>5.4787420317432792E-2</v>
      </c>
      <c r="N42" s="471"/>
    </row>
    <row r="43" spans="2:23" ht="18.75" customHeight="1">
      <c r="B43" s="31" t="s">
        <v>16</v>
      </c>
      <c r="C43" s="365">
        <f>+S27</f>
        <v>896.89891620000049</v>
      </c>
      <c r="D43" s="357"/>
      <c r="E43" s="354">
        <f>SUM(C43:D43)</f>
        <v>896.89891620000049</v>
      </c>
      <c r="F43" s="365">
        <f>+P27</f>
        <v>0.48265899999999995</v>
      </c>
      <c r="G43" s="357">
        <f>+Q27</f>
        <v>69.995254510000635</v>
      </c>
      <c r="H43" s="355">
        <f>SUM(F43:G43)</f>
        <v>70.477913510000633</v>
      </c>
      <c r="I43" s="356">
        <f>C43+F43</f>
        <v>897.3815752000005</v>
      </c>
      <c r="J43" s="357">
        <f>G43</f>
        <v>69.995254510000635</v>
      </c>
      <c r="K43" s="358">
        <f>+I43+J43</f>
        <v>967.37682971000118</v>
      </c>
      <c r="N43" s="471"/>
    </row>
    <row r="44" spans="2:23" ht="18.75" customHeight="1">
      <c r="B44" s="165"/>
      <c r="C44" s="359">
        <f>+C43/E43</f>
        <v>1</v>
      </c>
      <c r="D44" s="360"/>
      <c r="E44" s="361">
        <f>+E43/K43</f>
        <v>0.92714533639271834</v>
      </c>
      <c r="F44" s="359">
        <f>+F43/H43</f>
        <v>6.8483724327552901E-3</v>
      </c>
      <c r="G44" s="360">
        <f>G43/H43</f>
        <v>0.99315162756724473</v>
      </c>
      <c r="H44" s="362">
        <f>+H43/K43</f>
        <v>7.2854663607281558E-2</v>
      </c>
      <c r="I44" s="363">
        <f>I43/K43</f>
        <v>0.92764427226256418</v>
      </c>
      <c r="J44" s="360">
        <f>J43/K43</f>
        <v>7.2355727737435788E-2</v>
      </c>
      <c r="K44" s="364">
        <f>+K43/K$57</f>
        <v>2.2110929942531457E-2</v>
      </c>
      <c r="N44" s="471"/>
    </row>
    <row r="45" spans="2:23" ht="18.75" customHeight="1">
      <c r="B45" s="31" t="s">
        <v>17</v>
      </c>
      <c r="C45" s="365">
        <f>+S28</f>
        <v>506.6586604000006</v>
      </c>
      <c r="D45" s="357"/>
      <c r="E45" s="354">
        <f>SUM(C45:D45)</f>
        <v>506.6586604000006</v>
      </c>
      <c r="F45" s="365">
        <f>+P28</f>
        <v>353.89720989999904</v>
      </c>
      <c r="G45" s="357">
        <f>+Q28</f>
        <v>785.75812246999885</v>
      </c>
      <c r="H45" s="355">
        <f>SUM(F45:G45)</f>
        <v>1139.655332369998</v>
      </c>
      <c r="I45" s="356">
        <f>C45+F45</f>
        <v>860.5558702999997</v>
      </c>
      <c r="J45" s="357">
        <f>G45</f>
        <v>785.75812246999885</v>
      </c>
      <c r="K45" s="358">
        <f>+I45+J45</f>
        <v>1646.3139927699985</v>
      </c>
      <c r="N45" s="471"/>
    </row>
    <row r="46" spans="2:23" ht="18.75" customHeight="1">
      <c r="B46" s="165"/>
      <c r="C46" s="359">
        <f>+C45/E45</f>
        <v>1</v>
      </c>
      <c r="D46" s="360"/>
      <c r="E46" s="361">
        <f>+E45/K45</f>
        <v>0.30775335848754115</v>
      </c>
      <c r="F46" s="359">
        <f>+F45/H45</f>
        <v>0.31053003469394863</v>
      </c>
      <c r="G46" s="360">
        <f>G45/H45</f>
        <v>0.68946996530605131</v>
      </c>
      <c r="H46" s="362">
        <f>+H45/K45</f>
        <v>0.69224664151245885</v>
      </c>
      <c r="I46" s="363">
        <f>I45/K45</f>
        <v>0.52271673209317449</v>
      </c>
      <c r="J46" s="360">
        <f>J45/K45</f>
        <v>0.47728326790682551</v>
      </c>
      <c r="K46" s="364">
        <f>+K45/K$57</f>
        <v>3.7629114363281861E-2</v>
      </c>
      <c r="N46" s="471"/>
    </row>
    <row r="47" spans="2:23" ht="18.75" customHeight="1">
      <c r="B47" s="31" t="s">
        <v>18</v>
      </c>
      <c r="C47" s="365">
        <f>+S29</f>
        <v>217.9484223</v>
      </c>
      <c r="D47" s="357"/>
      <c r="E47" s="354">
        <f>SUM(C47:D47)</f>
        <v>217.9484223</v>
      </c>
      <c r="F47" s="365">
        <f>+P29</f>
        <v>88.394571300000024</v>
      </c>
      <c r="G47" s="357">
        <f>+Q29</f>
        <v>308.47949951000157</v>
      </c>
      <c r="H47" s="355">
        <f>SUM(F47:G47)</f>
        <v>396.87407081000163</v>
      </c>
      <c r="I47" s="356">
        <f>C47+F47</f>
        <v>306.3429936</v>
      </c>
      <c r="J47" s="357">
        <f>G47</f>
        <v>308.47949951000157</v>
      </c>
      <c r="K47" s="358">
        <f>+I47+J47</f>
        <v>614.82249311000157</v>
      </c>
      <c r="N47" s="471"/>
    </row>
    <row r="48" spans="2:23" ht="18.75" customHeight="1">
      <c r="B48" s="165"/>
      <c r="C48" s="359">
        <f>+C47/E47</f>
        <v>1</v>
      </c>
      <c r="D48" s="360"/>
      <c r="E48" s="361">
        <f>+E47/K47</f>
        <v>0.35448999466095582</v>
      </c>
      <c r="F48" s="359">
        <f>+F47/H47</f>
        <v>0.2227270003293256</v>
      </c>
      <c r="G48" s="360">
        <f>G47/H47</f>
        <v>0.77727299967067431</v>
      </c>
      <c r="H48" s="362">
        <f>+H47/K47</f>
        <v>0.64551000533904423</v>
      </c>
      <c r="I48" s="363">
        <f>I47/K47</f>
        <v>0.49826250183268805</v>
      </c>
      <c r="J48" s="360">
        <f>J47/K47</f>
        <v>0.50173749816731195</v>
      </c>
      <c r="K48" s="364">
        <f>+K47/K$57</f>
        <v>1.4052742069833379E-2</v>
      </c>
      <c r="N48" s="471"/>
    </row>
    <row r="49" spans="2:15" ht="18.75" customHeight="1">
      <c r="B49" s="31" t="s">
        <v>19</v>
      </c>
      <c r="C49" s="365">
        <f>+S30</f>
        <v>19.127727700000001</v>
      </c>
      <c r="D49" s="357"/>
      <c r="E49" s="354">
        <f>SUM(C49:D49)</f>
        <v>19.127727700000001</v>
      </c>
      <c r="F49" s="365">
        <f>+P30</f>
        <v>0.8046643</v>
      </c>
      <c r="G49" s="357">
        <f>+Q30</f>
        <v>288.78344699999968</v>
      </c>
      <c r="H49" s="355">
        <f>SUM(F49:G49)</f>
        <v>289.5881112999997</v>
      </c>
      <c r="I49" s="356">
        <f>C49+F49</f>
        <v>19.932392</v>
      </c>
      <c r="J49" s="357">
        <f>G49</f>
        <v>288.78344699999968</v>
      </c>
      <c r="K49" s="358">
        <f>+I49+J49</f>
        <v>308.71583899999968</v>
      </c>
      <c r="N49" s="471"/>
    </row>
    <row r="50" spans="2:15" ht="18.75" customHeight="1">
      <c r="B50" s="165"/>
      <c r="C50" s="359">
        <f>+C49/E49</f>
        <v>1</v>
      </c>
      <c r="D50" s="360"/>
      <c r="E50" s="361">
        <f>+E49/K49</f>
        <v>6.1959009819382869E-2</v>
      </c>
      <c r="F50" s="359">
        <f>+F49/H49</f>
        <v>2.7786510170868359E-3</v>
      </c>
      <c r="G50" s="360">
        <f>G49/H49</f>
        <v>0.99722134898291315</v>
      </c>
      <c r="H50" s="362">
        <f>+H49/K49</f>
        <v>0.93804099018061715</v>
      </c>
      <c r="I50" s="363">
        <f>I49/K49</f>
        <v>6.4565498370817376E-2</v>
      </c>
      <c r="J50" s="360">
        <f>J49/K49</f>
        <v>0.93543450162918262</v>
      </c>
      <c r="K50" s="364">
        <f>+K49/K$57</f>
        <v>7.0561895619570504E-3</v>
      </c>
      <c r="N50" s="471"/>
    </row>
    <row r="51" spans="2:15" ht="18.75" customHeight="1">
      <c r="B51" s="31" t="s">
        <v>20</v>
      </c>
      <c r="C51" s="365">
        <f>+S31</f>
        <v>29.468270099999994</v>
      </c>
      <c r="D51" s="357"/>
      <c r="E51" s="354">
        <f>SUM(C51:D51)</f>
        <v>29.468270099999994</v>
      </c>
      <c r="F51" s="365">
        <f>+P31</f>
        <v>29.07707799999999</v>
      </c>
      <c r="G51" s="357">
        <f>+Q31</f>
        <v>233.57731984000114</v>
      </c>
      <c r="H51" s="355">
        <f>SUM(F51:G51)</f>
        <v>262.65439784000114</v>
      </c>
      <c r="I51" s="356">
        <f>C51+F51</f>
        <v>58.545348099999984</v>
      </c>
      <c r="J51" s="357">
        <f>G51</f>
        <v>233.57731984000114</v>
      </c>
      <c r="K51" s="358">
        <f>+I51+J51</f>
        <v>292.12266794000112</v>
      </c>
      <c r="N51" s="471"/>
    </row>
    <row r="52" spans="2:15" ht="18.75" customHeight="1">
      <c r="B52" s="165"/>
      <c r="C52" s="359">
        <f>+C51/E51</f>
        <v>1</v>
      </c>
      <c r="D52" s="360"/>
      <c r="E52" s="361">
        <f>+E51/K51</f>
        <v>0.10087635549752155</v>
      </c>
      <c r="F52" s="359">
        <f>+F51/H51</f>
        <v>0.11070470640934257</v>
      </c>
      <c r="G52" s="360">
        <f>G51/H51</f>
        <v>0.8892952935906574</v>
      </c>
      <c r="H52" s="362">
        <f>+H51/K51</f>
        <v>0.8991236445024785</v>
      </c>
      <c r="I52" s="363">
        <f>I51/K51</f>
        <v>0.20041357458786654</v>
      </c>
      <c r="J52" s="360">
        <f>J51/K51</f>
        <v>0.79958642541213343</v>
      </c>
      <c r="K52" s="364">
        <f>+K51/K$57</f>
        <v>6.6769263508027641E-3</v>
      </c>
      <c r="N52" s="471"/>
    </row>
    <row r="53" spans="2:15" ht="18.75" customHeight="1">
      <c r="B53" s="378" t="s">
        <v>21</v>
      </c>
      <c r="C53" s="379">
        <f>+S32</f>
        <v>61.265912300000011</v>
      </c>
      <c r="D53" s="380"/>
      <c r="E53" s="381">
        <f>SUM(C53:D53)</f>
        <v>61.265912300000011</v>
      </c>
      <c r="F53" s="379">
        <f>+P32</f>
        <v>31.909124000000006</v>
      </c>
      <c r="G53" s="380">
        <f>+Q32</f>
        <v>127.35818706000005</v>
      </c>
      <c r="H53" s="382">
        <f>SUM(F53:G53)</f>
        <v>159.26731106000005</v>
      </c>
      <c r="I53" s="383">
        <f>C53+F53</f>
        <v>93.175036300000016</v>
      </c>
      <c r="J53" s="380">
        <f>G53</f>
        <v>127.35818706000005</v>
      </c>
      <c r="K53" s="384">
        <f>+I53+J53</f>
        <v>220.53322336000008</v>
      </c>
      <c r="N53" s="471"/>
    </row>
    <row r="54" spans="2:15" ht="18.75" customHeight="1">
      <c r="B54" s="165"/>
      <c r="C54" s="359">
        <f>+C53/E53</f>
        <v>1</v>
      </c>
      <c r="D54" s="360"/>
      <c r="E54" s="361">
        <f>+E53/K53</f>
        <v>0.27780808427213288</v>
      </c>
      <c r="F54" s="359">
        <f>+F53/H53</f>
        <v>0.20034948658095336</v>
      </c>
      <c r="G54" s="360">
        <f>G53/H53</f>
        <v>0.79965051341904669</v>
      </c>
      <c r="H54" s="362">
        <f>+H53/K53</f>
        <v>0.72219191572786701</v>
      </c>
      <c r="I54" s="363">
        <f>I53/K53</f>
        <v>0.42249886380112622</v>
      </c>
      <c r="J54" s="360">
        <f>J53/K53</f>
        <v>0.57750113619887378</v>
      </c>
      <c r="K54" s="364">
        <f>+K53/K$57</f>
        <v>5.0406361843247597E-3</v>
      </c>
      <c r="N54" s="471"/>
      <c r="O54" s="710"/>
    </row>
    <row r="55" spans="2:15" ht="18.75" customHeight="1">
      <c r="B55" s="31" t="s">
        <v>22</v>
      </c>
      <c r="C55" s="366">
        <f>+S33</f>
        <v>31.344779199999991</v>
      </c>
      <c r="D55" s="357"/>
      <c r="E55" s="354">
        <f>SUM(C55:D55)</f>
        <v>31.344779199999991</v>
      </c>
      <c r="F55" s="366">
        <f>+P33</f>
        <v>5.4136880000000005</v>
      </c>
      <c r="G55" s="357">
        <f>+Q33</f>
        <v>271.11173979999984</v>
      </c>
      <c r="H55" s="355">
        <f>SUM(F55:G55)</f>
        <v>276.52542779999982</v>
      </c>
      <c r="I55" s="356">
        <f>C55+F55</f>
        <v>36.758467199999991</v>
      </c>
      <c r="J55" s="357">
        <f>G55</f>
        <v>271.11173979999984</v>
      </c>
      <c r="K55" s="358">
        <f>+I55+J55</f>
        <v>307.87020699999982</v>
      </c>
      <c r="N55" s="471"/>
    </row>
    <row r="56" spans="2:15" ht="18.75" customHeight="1" thickBot="1">
      <c r="B56" s="30"/>
      <c r="C56" s="385">
        <f>+C55/E55</f>
        <v>1</v>
      </c>
      <c r="D56" s="386"/>
      <c r="E56" s="387">
        <f>+E55/K55</f>
        <v>0.10181166766812226</v>
      </c>
      <c r="F56" s="385">
        <f>F55/G55</f>
        <v>1.9968475005891294E-2</v>
      </c>
      <c r="G56" s="386">
        <f>G55/H55</f>
        <v>0.98042245863944388</v>
      </c>
      <c r="H56" s="388">
        <f>+H55/K55</f>
        <v>0.89818833233187767</v>
      </c>
      <c r="I56" s="389">
        <f>I55/K55</f>
        <v>0.11939598689391862</v>
      </c>
      <c r="J56" s="386">
        <f>J55/K55</f>
        <v>0.88060401310608138</v>
      </c>
      <c r="K56" s="390">
        <f>+K55/K$57</f>
        <v>7.0368613029633291E-3</v>
      </c>
      <c r="N56" s="471"/>
    </row>
    <row r="57" spans="2:15" ht="25.5" customHeight="1" thickTop="1">
      <c r="B57" s="31" t="s">
        <v>23</v>
      </c>
      <c r="C57" s="367">
        <f>SUM(C7,C9,C11,C13,C15,C17,C19,C21,C23,C25,C27,C29,C31,C33,C35,C37,C39,C41,C43,C45,C47,C49,C51,C53,C55)</f>
        <v>22857.708323600003</v>
      </c>
      <c r="D57" s="368"/>
      <c r="E57" s="369">
        <f>SUM(C57:D57)</f>
        <v>22857.708323600003</v>
      </c>
      <c r="F57" s="367">
        <f>SUM(F7,F9,F11,F13,F15,F17,F19,F21,F23,F25,F27,F29,F31,F33,F35,F37,F39,F41,F43,F45,F47,F49,F51,F53,F55)</f>
        <v>2999.5301768999966</v>
      </c>
      <c r="G57" s="370">
        <f>SUM(G7,G9,G11,G13,G15,G17,G19,G21,G23,G25,G27,G29,G31,G33,G35,G37,G39,G41,G43,G45,G47,G49,G51,G53,G55)</f>
        <v>17893.830867650115</v>
      </c>
      <c r="H57" s="369">
        <f>SUM(F57:G57)</f>
        <v>20893.361044550111</v>
      </c>
      <c r="I57" s="371">
        <f>SUM(I7,I9,I11,I13,I15,I17,I19,I21,I23,I25,I27,I29,I31,I33,I35,I37,I39,I41,I43,I45,I47,I49,I51,I53,I55)</f>
        <v>25857.238500500003</v>
      </c>
      <c r="J57" s="370">
        <f>SUM(J7,J9,J11,J13,J15,J17,J19,J21,J23,J25,J27,J29,J31,J33,J35,J37,J39,J41,J43,J45,J47,J49,J51,J53,J55)</f>
        <v>17893.830867650115</v>
      </c>
      <c r="K57" s="372">
        <f>SUM(I57:J57)</f>
        <v>43751.069368150114</v>
      </c>
      <c r="N57" s="471"/>
    </row>
    <row r="58" spans="2:15" ht="18" customHeight="1" thickBot="1">
      <c r="B58" s="32"/>
      <c r="C58" s="373">
        <f>C57/E57</f>
        <v>1</v>
      </c>
      <c r="D58" s="374"/>
      <c r="E58" s="375">
        <f>E57/K57</f>
        <v>0.52244913447166963</v>
      </c>
      <c r="F58" s="373">
        <f>F57/H57</f>
        <v>0.14356379380532475</v>
      </c>
      <c r="G58" s="374">
        <f>G57/H57</f>
        <v>0.85643620619467531</v>
      </c>
      <c r="H58" s="375">
        <f>H57/K57</f>
        <v>0.47755086552833043</v>
      </c>
      <c r="I58" s="376">
        <f>I57/K57</f>
        <v>0.59100814846193328</v>
      </c>
      <c r="J58" s="374">
        <f>J57/K57</f>
        <v>0.40899185153806683</v>
      </c>
      <c r="K58" s="377"/>
      <c r="N58" s="471"/>
    </row>
    <row r="59" spans="2:15">
      <c r="B59" s="13"/>
      <c r="C59" s="13"/>
      <c r="D59" s="13"/>
      <c r="E59" s="13"/>
      <c r="F59" s="13"/>
      <c r="G59" s="13"/>
      <c r="H59" s="13"/>
      <c r="I59" s="13"/>
      <c r="J59" s="13"/>
      <c r="K59" s="13"/>
      <c r="N59" s="471"/>
    </row>
    <row r="60" spans="2:15">
      <c r="B60" s="10" t="s">
        <v>55</v>
      </c>
      <c r="C60" s="10"/>
      <c r="D60" s="10"/>
      <c r="E60" s="10"/>
      <c r="F60" s="10"/>
      <c r="G60" s="10"/>
      <c r="H60" s="10"/>
      <c r="I60" s="10"/>
      <c r="J60" s="10"/>
      <c r="K60" s="10"/>
    </row>
    <row r="61" spans="2:15">
      <c r="B61" s="13"/>
      <c r="C61" s="13"/>
      <c r="D61" s="13"/>
      <c r="E61" s="13"/>
      <c r="F61" s="13"/>
      <c r="G61" s="13"/>
      <c r="H61" s="13"/>
      <c r="I61" s="10"/>
      <c r="J61" s="13"/>
      <c r="K61" s="13"/>
      <c r="N61" s="471"/>
    </row>
    <row r="62" spans="2:15" ht="18">
      <c r="B62" s="41" t="s">
        <v>77</v>
      </c>
      <c r="C62" s="10"/>
      <c r="D62" s="10"/>
      <c r="E62" s="10"/>
      <c r="F62" s="10"/>
      <c r="G62" s="10"/>
      <c r="H62" s="10"/>
      <c r="I62" s="10"/>
      <c r="J62" s="10"/>
      <c r="K62" s="10"/>
    </row>
    <row r="63" spans="2:15" ht="18">
      <c r="B63" s="41" t="s">
        <v>78</v>
      </c>
      <c r="C63" s="13"/>
      <c r="D63" s="13"/>
      <c r="E63" s="13"/>
      <c r="F63" s="13"/>
      <c r="G63" s="13"/>
      <c r="H63" s="13"/>
      <c r="I63" s="13"/>
      <c r="J63" s="13"/>
      <c r="K63" s="13"/>
      <c r="N63" s="471"/>
    </row>
    <row r="64" spans="2:15" ht="18">
      <c r="B64" s="42" t="s">
        <v>79</v>
      </c>
      <c r="C64" s="10"/>
      <c r="D64" s="10"/>
      <c r="E64" s="10"/>
      <c r="F64" s="10"/>
      <c r="G64" s="10"/>
      <c r="H64" s="10"/>
      <c r="I64" s="10"/>
      <c r="J64" s="10"/>
      <c r="K64" s="163"/>
    </row>
    <row r="65" spans="2:26" ht="18">
      <c r="B65" s="43" t="s">
        <v>80</v>
      </c>
      <c r="C65" s="13"/>
      <c r="D65" s="13"/>
      <c r="E65" s="13"/>
      <c r="F65" s="13"/>
      <c r="G65" s="13"/>
      <c r="H65" s="13"/>
      <c r="I65" s="13"/>
      <c r="J65" s="13"/>
      <c r="K65" s="13"/>
      <c r="N65" s="471"/>
      <c r="O65" s="710"/>
    </row>
    <row r="66" spans="2:26" ht="18">
      <c r="B66" s="42"/>
      <c r="C66" s="10"/>
      <c r="D66" s="10"/>
      <c r="E66" s="10"/>
      <c r="F66" s="10"/>
      <c r="G66" s="10"/>
      <c r="H66" s="10"/>
      <c r="I66" s="10"/>
      <c r="J66" s="10"/>
    </row>
    <row r="67" spans="2:26" ht="15.75" customHeight="1">
      <c r="B67" s="45"/>
      <c r="C67" s="18"/>
      <c r="D67" s="17"/>
      <c r="E67" s="17"/>
      <c r="F67" s="17"/>
      <c r="G67" s="17"/>
      <c r="H67" s="17"/>
      <c r="I67" s="17"/>
      <c r="J67" s="17"/>
      <c r="K67" s="17"/>
      <c r="L67" s="13"/>
      <c r="N67" s="471"/>
    </row>
    <row r="68" spans="2:26" ht="18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N68" s="471"/>
      <c r="R68" s="703"/>
      <c r="S68" s="703"/>
      <c r="T68" s="703"/>
      <c r="U68" s="703"/>
      <c r="V68" s="703"/>
      <c r="W68" s="703"/>
      <c r="X68" s="703"/>
      <c r="Y68" s="703"/>
      <c r="Z68" s="703"/>
    </row>
    <row r="69" spans="2:26" ht="12.75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N69" s="471"/>
      <c r="O69" s="700"/>
      <c r="R69" s="703"/>
      <c r="S69" s="704"/>
      <c r="T69" s="704"/>
      <c r="U69" s="704"/>
      <c r="V69" s="704"/>
      <c r="W69" s="704"/>
      <c r="X69" s="704"/>
      <c r="Y69" s="704"/>
      <c r="Z69" s="704"/>
    </row>
    <row r="70" spans="2:26" ht="12.75" customHeight="1">
      <c r="B70" s="13"/>
      <c r="C70" s="13"/>
      <c r="D70" s="13"/>
      <c r="E70" s="13"/>
      <c r="F70" s="13"/>
      <c r="G70" s="13"/>
      <c r="H70" s="13"/>
      <c r="I70" s="13"/>
      <c r="J70" s="13"/>
      <c r="K70" s="13"/>
      <c r="N70" s="471"/>
      <c r="O70" s="471"/>
      <c r="R70" s="703"/>
      <c r="S70" s="704"/>
      <c r="T70" s="704"/>
      <c r="U70" s="704"/>
      <c r="V70" s="704"/>
      <c r="W70" s="704"/>
      <c r="X70" s="704"/>
      <c r="Y70" s="704"/>
      <c r="Z70" s="704"/>
    </row>
    <row r="71" spans="2:26">
      <c r="B71" s="13"/>
      <c r="C71" s="13"/>
      <c r="D71" s="13"/>
      <c r="E71" s="13"/>
      <c r="F71" s="13"/>
      <c r="G71" s="13"/>
      <c r="H71" s="13"/>
      <c r="I71" s="13"/>
      <c r="J71" s="13"/>
      <c r="K71" s="13"/>
      <c r="N71" s="471"/>
      <c r="O71" s="471"/>
      <c r="R71" s="703"/>
      <c r="S71" s="704"/>
      <c r="T71" s="704"/>
      <c r="U71" s="704"/>
      <c r="V71" s="704"/>
      <c r="W71" s="704"/>
      <c r="X71" s="704"/>
      <c r="Y71" s="704"/>
      <c r="Z71" s="704"/>
    </row>
    <row r="72" spans="2:26" ht="12.7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N72" s="471"/>
      <c r="O72" s="471"/>
      <c r="R72" s="703"/>
      <c r="S72" s="704"/>
      <c r="T72" s="704"/>
      <c r="U72" s="704"/>
      <c r="V72" s="704"/>
      <c r="W72" s="704"/>
      <c r="X72" s="704"/>
      <c r="Y72" s="704"/>
      <c r="Z72" s="704"/>
    </row>
    <row r="73" spans="2:26">
      <c r="B73" s="13"/>
      <c r="C73" s="13"/>
      <c r="D73" s="13"/>
      <c r="E73" s="13"/>
      <c r="F73" s="13"/>
      <c r="G73" s="13"/>
      <c r="H73" s="13"/>
      <c r="I73" s="13"/>
      <c r="J73" s="13"/>
      <c r="K73" s="13"/>
      <c r="N73" s="471"/>
      <c r="O73" s="472"/>
      <c r="R73" s="703"/>
      <c r="S73" s="705"/>
      <c r="T73" s="705"/>
      <c r="U73" s="705"/>
      <c r="V73" s="705"/>
      <c r="W73" s="705"/>
      <c r="X73" s="705"/>
      <c r="Y73" s="705"/>
      <c r="Z73" s="705"/>
    </row>
    <row r="74" spans="2:26">
      <c r="B74" s="13"/>
      <c r="C74" s="13"/>
      <c r="D74" s="13"/>
      <c r="E74" s="13"/>
      <c r="F74" s="13"/>
      <c r="G74" s="13"/>
      <c r="H74" s="13"/>
      <c r="I74" s="13"/>
      <c r="J74" s="13"/>
      <c r="K74" s="13"/>
      <c r="N74" s="471" t="s">
        <v>12</v>
      </c>
      <c r="O74" s="472">
        <v>5601.8942366000101</v>
      </c>
      <c r="R74" s="706"/>
      <c r="S74" s="689"/>
      <c r="T74" s="689"/>
      <c r="U74" s="689"/>
      <c r="V74" s="689"/>
      <c r="W74" s="689"/>
      <c r="X74" s="689"/>
      <c r="Y74" s="689"/>
      <c r="Z74" s="689"/>
    </row>
    <row r="75" spans="2:26">
      <c r="B75" s="13"/>
      <c r="C75" s="13"/>
      <c r="D75" s="13"/>
      <c r="E75" s="13"/>
      <c r="F75" s="13"/>
      <c r="G75" s="13"/>
      <c r="H75" s="13"/>
      <c r="I75" s="13"/>
      <c r="J75" s="13"/>
      <c r="K75" s="13"/>
      <c r="N75" s="471" t="s">
        <v>2</v>
      </c>
      <c r="O75" s="472">
        <v>3697.475240799999</v>
      </c>
      <c r="R75" s="706"/>
      <c r="S75" s="689"/>
      <c r="T75" s="689"/>
      <c r="U75" s="689"/>
      <c r="V75" s="689"/>
      <c r="W75" s="689"/>
      <c r="X75" s="689"/>
      <c r="Y75" s="689"/>
      <c r="Z75" s="689"/>
    </row>
    <row r="76" spans="2:26">
      <c r="B76" s="13"/>
      <c r="C76" s="13"/>
      <c r="D76" s="13"/>
      <c r="E76" s="13"/>
      <c r="F76" s="13"/>
      <c r="G76" s="13"/>
      <c r="H76" s="13"/>
      <c r="I76" s="13"/>
      <c r="J76" s="13"/>
      <c r="K76" s="13"/>
      <c r="N76" s="471" t="s">
        <v>15</v>
      </c>
      <c r="O76" s="472">
        <v>2277.7055751999997</v>
      </c>
      <c r="R76" s="706"/>
      <c r="S76" s="689"/>
      <c r="T76" s="689"/>
      <c r="U76" s="689"/>
      <c r="V76" s="689"/>
      <c r="W76" s="689"/>
      <c r="X76" s="689"/>
      <c r="Y76" s="689"/>
      <c r="Z76" s="689"/>
    </row>
    <row r="77" spans="2:26">
      <c r="B77" s="13"/>
      <c r="C77" s="13"/>
      <c r="D77" s="13"/>
      <c r="E77" s="13"/>
      <c r="F77" s="13"/>
      <c r="G77" s="13"/>
      <c r="H77" s="13"/>
      <c r="I77" s="13"/>
      <c r="J77" s="13"/>
      <c r="K77" s="13"/>
      <c r="N77" s="471" t="s">
        <v>5</v>
      </c>
      <c r="O77" s="472">
        <v>1807.5420731000002</v>
      </c>
      <c r="R77" s="706"/>
      <c r="S77" s="689"/>
      <c r="T77" s="689"/>
      <c r="U77" s="689"/>
      <c r="V77" s="689"/>
      <c r="W77" s="689"/>
      <c r="X77" s="689"/>
      <c r="Y77" s="689"/>
      <c r="Z77" s="689"/>
    </row>
    <row r="78" spans="2:26">
      <c r="B78" s="13"/>
      <c r="C78" s="13"/>
      <c r="D78" s="13"/>
      <c r="E78" s="13"/>
      <c r="F78" s="13"/>
      <c r="G78" s="13"/>
      <c r="H78" s="13"/>
      <c r="I78" s="13"/>
      <c r="J78" s="13"/>
      <c r="K78" s="13"/>
      <c r="N78" s="471" t="s">
        <v>8</v>
      </c>
      <c r="O78" s="472">
        <v>1792.5446615999974</v>
      </c>
      <c r="R78" s="706"/>
      <c r="S78" s="689"/>
      <c r="T78" s="689"/>
      <c r="U78" s="689"/>
      <c r="V78" s="689"/>
      <c r="W78" s="689"/>
      <c r="X78" s="689"/>
      <c r="Y78" s="689"/>
      <c r="Z78" s="689"/>
    </row>
    <row r="79" spans="2:26">
      <c r="B79" s="13"/>
      <c r="C79" s="13"/>
      <c r="D79" s="13"/>
      <c r="E79" s="13"/>
      <c r="F79" s="13"/>
      <c r="G79" s="13"/>
      <c r="H79" s="13"/>
      <c r="I79" s="13"/>
      <c r="J79" s="13"/>
      <c r="K79" s="13"/>
      <c r="N79" s="471" t="s">
        <v>1</v>
      </c>
      <c r="O79" s="472">
        <v>1400.2895727999994</v>
      </c>
      <c r="R79" s="706"/>
      <c r="S79" s="689"/>
      <c r="T79" s="689"/>
      <c r="U79" s="689"/>
      <c r="V79" s="689"/>
      <c r="W79" s="689"/>
      <c r="X79" s="689"/>
      <c r="Y79" s="689"/>
      <c r="Z79" s="689"/>
    </row>
    <row r="80" spans="2:26">
      <c r="B80" s="13"/>
      <c r="C80" s="13"/>
      <c r="D80" s="13"/>
      <c r="E80" s="13"/>
      <c r="F80" s="13"/>
      <c r="G80" s="13"/>
      <c r="H80" s="13"/>
      <c r="I80" s="13"/>
      <c r="J80" s="13"/>
      <c r="K80" s="13"/>
      <c r="N80" s="471" t="s">
        <v>24</v>
      </c>
      <c r="O80" s="472">
        <v>1120.8417912</v>
      </c>
      <c r="R80" s="706"/>
      <c r="S80" s="689"/>
      <c r="T80" s="689"/>
      <c r="U80" s="689"/>
      <c r="V80" s="689"/>
      <c r="W80" s="689"/>
      <c r="X80" s="689"/>
      <c r="Y80" s="689"/>
      <c r="Z80" s="689"/>
    </row>
    <row r="81" spans="2:26">
      <c r="B81" s="13"/>
      <c r="C81" s="13"/>
      <c r="D81" s="13"/>
      <c r="E81" s="13"/>
      <c r="F81" s="13"/>
      <c r="G81" s="13"/>
      <c r="H81" s="13"/>
      <c r="I81" s="13"/>
      <c r="J81" s="13"/>
      <c r="K81" s="13"/>
      <c r="N81" s="471" t="s">
        <v>47</v>
      </c>
      <c r="O81" s="472">
        <v>1064.5908150000002</v>
      </c>
      <c r="R81" s="706"/>
      <c r="S81" s="689"/>
      <c r="T81" s="689"/>
      <c r="U81" s="689"/>
      <c r="V81" s="689"/>
      <c r="W81" s="689"/>
      <c r="X81" s="689"/>
      <c r="Y81" s="689"/>
      <c r="Z81" s="689"/>
    </row>
    <row r="82" spans="2:26">
      <c r="B82" s="13"/>
      <c r="C82" s="13"/>
      <c r="D82" s="13"/>
      <c r="E82" s="13"/>
      <c r="F82" s="13"/>
      <c r="G82" s="13"/>
      <c r="H82" s="13"/>
      <c r="I82" s="13"/>
      <c r="J82" s="13"/>
      <c r="K82" s="13"/>
      <c r="N82" s="471"/>
      <c r="O82" s="473">
        <f>+E57</f>
        <v>22857.708323600003</v>
      </c>
      <c r="R82" s="706"/>
      <c r="S82" s="689"/>
      <c r="T82" s="689"/>
      <c r="U82" s="689"/>
      <c r="V82" s="689"/>
      <c r="W82" s="689"/>
      <c r="X82" s="689"/>
      <c r="Y82" s="689"/>
      <c r="Z82" s="689"/>
    </row>
    <row r="83" spans="2:26">
      <c r="B83" s="13"/>
      <c r="C83" s="13"/>
      <c r="D83" s="13"/>
      <c r="E83" s="13"/>
      <c r="F83" s="13"/>
      <c r="G83" s="13"/>
      <c r="H83" s="13"/>
      <c r="I83" s="13"/>
      <c r="J83" s="13"/>
      <c r="K83" s="13"/>
      <c r="N83" s="471"/>
      <c r="O83" s="472"/>
      <c r="R83" s="706"/>
      <c r="S83" s="689"/>
      <c r="T83" s="689"/>
      <c r="U83" s="689"/>
      <c r="V83" s="689"/>
      <c r="W83" s="689"/>
      <c r="X83" s="689"/>
      <c r="Y83" s="689"/>
      <c r="Z83" s="689"/>
    </row>
    <row r="84" spans="2:26">
      <c r="B84" s="13"/>
      <c r="C84" s="13"/>
      <c r="D84" s="13"/>
      <c r="E84" s="13"/>
      <c r="F84" s="13"/>
      <c r="G84" s="13"/>
      <c r="H84" s="13"/>
      <c r="I84" s="13"/>
      <c r="J84" s="13"/>
      <c r="K84" s="13"/>
      <c r="N84" s="471"/>
      <c r="O84" s="472"/>
      <c r="R84" s="706"/>
      <c r="S84" s="689"/>
      <c r="T84" s="689"/>
      <c r="U84" s="689"/>
      <c r="V84" s="689"/>
      <c r="W84" s="689"/>
      <c r="X84" s="689"/>
      <c r="Y84" s="689"/>
      <c r="Z84" s="689"/>
    </row>
    <row r="85" spans="2:26">
      <c r="B85" s="13"/>
      <c r="C85" s="13"/>
      <c r="D85" s="13"/>
      <c r="E85" s="13"/>
      <c r="F85" s="13"/>
      <c r="G85" s="13"/>
      <c r="H85" s="13"/>
      <c r="I85" s="13"/>
      <c r="J85" s="13"/>
      <c r="K85" s="13"/>
      <c r="N85" s="471"/>
      <c r="O85" s="472"/>
      <c r="R85" s="706"/>
      <c r="S85" s="689"/>
      <c r="T85" s="689"/>
      <c r="U85" s="689"/>
      <c r="V85" s="689"/>
      <c r="W85" s="689"/>
      <c r="X85" s="689"/>
      <c r="Y85" s="689"/>
      <c r="Z85" s="689"/>
    </row>
    <row r="86" spans="2:26">
      <c r="B86" s="13"/>
      <c r="C86" s="13"/>
      <c r="D86" s="13"/>
      <c r="E86" s="13"/>
      <c r="F86" s="13"/>
      <c r="G86" s="13"/>
      <c r="H86" s="13"/>
      <c r="I86" s="13"/>
      <c r="J86" s="13"/>
      <c r="K86" s="13"/>
      <c r="N86" s="471"/>
      <c r="O86" s="472"/>
      <c r="R86" s="706"/>
      <c r="S86" s="689"/>
      <c r="T86" s="689"/>
      <c r="U86" s="689"/>
      <c r="V86" s="689"/>
      <c r="W86" s="689"/>
      <c r="X86" s="689"/>
      <c r="Y86" s="689"/>
      <c r="Z86" s="689"/>
    </row>
    <row r="87" spans="2:26">
      <c r="B87" s="13"/>
      <c r="C87" s="13"/>
      <c r="D87" s="13"/>
      <c r="E87" s="13"/>
      <c r="F87" s="13"/>
      <c r="G87" s="13"/>
      <c r="H87" s="13"/>
      <c r="I87" s="13"/>
      <c r="J87" s="13"/>
      <c r="K87" s="13"/>
      <c r="N87" s="471"/>
      <c r="O87" s="472"/>
      <c r="R87" s="706"/>
      <c r="S87" s="689"/>
      <c r="T87" s="689"/>
      <c r="U87" s="689"/>
      <c r="V87" s="689"/>
      <c r="W87" s="689"/>
      <c r="X87" s="689"/>
      <c r="Y87" s="689"/>
      <c r="Z87" s="689"/>
    </row>
    <row r="88" spans="2:26">
      <c r="B88" s="13"/>
      <c r="C88" s="13"/>
      <c r="D88" s="13"/>
      <c r="E88" s="13"/>
      <c r="F88" s="13"/>
      <c r="G88" s="13"/>
      <c r="H88" s="13"/>
      <c r="I88" s="13"/>
      <c r="J88" s="13"/>
      <c r="K88" s="13"/>
      <c r="N88" s="471"/>
      <c r="O88" s="472"/>
      <c r="R88" s="706"/>
      <c r="S88" s="689"/>
      <c r="T88" s="689"/>
      <c r="U88" s="689"/>
      <c r="V88" s="689"/>
      <c r="W88" s="689"/>
      <c r="X88" s="689"/>
      <c r="Y88" s="689"/>
      <c r="Z88" s="689"/>
    </row>
    <row r="89" spans="2:26">
      <c r="B89" s="13"/>
      <c r="C89" s="13"/>
      <c r="D89" s="13"/>
      <c r="E89" s="13"/>
      <c r="F89" s="13"/>
      <c r="G89" s="13"/>
      <c r="H89" s="13"/>
      <c r="I89" s="13"/>
      <c r="J89" s="13"/>
      <c r="K89" s="13"/>
      <c r="N89" s="471"/>
      <c r="O89" s="472"/>
      <c r="R89" s="706"/>
      <c r="S89" s="689"/>
      <c r="T89" s="689"/>
      <c r="U89" s="689"/>
      <c r="V89" s="689"/>
      <c r="W89" s="689"/>
      <c r="X89" s="689"/>
      <c r="Y89" s="689"/>
      <c r="Z89" s="689"/>
    </row>
    <row r="90" spans="2:26">
      <c r="B90" s="13"/>
      <c r="C90" s="13"/>
      <c r="D90" s="13"/>
      <c r="E90" s="13"/>
      <c r="F90" s="13"/>
      <c r="G90" s="13"/>
      <c r="H90" s="13"/>
      <c r="I90" s="13"/>
      <c r="J90" s="13"/>
      <c r="K90" s="13"/>
      <c r="N90" s="471"/>
      <c r="O90" s="472"/>
      <c r="R90" s="706"/>
      <c r="S90" s="707"/>
      <c r="T90" s="689"/>
      <c r="U90" s="689"/>
      <c r="V90" s="707"/>
      <c r="W90" s="707"/>
      <c r="X90" s="707"/>
      <c r="Y90" s="689"/>
      <c r="Z90" s="689"/>
    </row>
    <row r="91" spans="2:26">
      <c r="B91" s="13"/>
      <c r="C91" s="13"/>
      <c r="D91" s="13"/>
      <c r="E91" s="13"/>
      <c r="F91" s="13"/>
      <c r="G91" s="13"/>
      <c r="H91" s="13"/>
      <c r="I91" s="13"/>
      <c r="J91" s="13"/>
      <c r="K91" s="13"/>
      <c r="N91" s="471"/>
      <c r="O91" s="472"/>
      <c r="R91" s="706"/>
      <c r="S91" s="689"/>
      <c r="T91" s="689"/>
      <c r="U91" s="689"/>
      <c r="V91" s="689"/>
      <c r="W91" s="689"/>
      <c r="X91" s="689"/>
      <c r="Y91" s="689"/>
      <c r="Z91" s="689"/>
    </row>
    <row r="92" spans="2:26">
      <c r="B92" s="13"/>
      <c r="C92" s="13"/>
      <c r="D92" s="13"/>
      <c r="E92" s="13"/>
      <c r="F92" s="13"/>
      <c r="G92" s="13"/>
      <c r="H92" s="13"/>
      <c r="I92" s="13"/>
      <c r="J92" s="13"/>
      <c r="K92" s="13"/>
      <c r="N92" s="471"/>
      <c r="O92" s="472"/>
      <c r="R92" s="706"/>
      <c r="S92" s="689"/>
      <c r="T92" s="689"/>
      <c r="U92" s="689"/>
      <c r="V92" s="689"/>
      <c r="W92" s="689"/>
      <c r="X92" s="689"/>
      <c r="Y92" s="689"/>
      <c r="Z92" s="689"/>
    </row>
    <row r="93" spans="2:26">
      <c r="B93" s="13"/>
      <c r="C93" s="13"/>
      <c r="D93" s="13"/>
      <c r="E93" s="13"/>
      <c r="F93" s="13"/>
      <c r="G93" s="13"/>
      <c r="H93" s="13"/>
      <c r="I93" s="13"/>
      <c r="J93" s="13"/>
      <c r="K93" s="13"/>
      <c r="N93" s="471"/>
      <c r="O93" s="472"/>
      <c r="R93" s="706"/>
      <c r="S93" s="689"/>
      <c r="T93" s="689"/>
      <c r="U93" s="689"/>
      <c r="V93" s="689"/>
      <c r="W93" s="689"/>
      <c r="X93" s="689"/>
      <c r="Y93" s="689"/>
      <c r="Z93" s="689"/>
    </row>
    <row r="94" spans="2:26">
      <c r="B94" s="13"/>
      <c r="C94" s="13"/>
      <c r="D94" s="13"/>
      <c r="E94" s="13"/>
      <c r="F94" s="13"/>
      <c r="G94" s="13"/>
      <c r="H94" s="13"/>
      <c r="I94" s="13"/>
      <c r="J94" s="13"/>
      <c r="K94" s="13"/>
      <c r="N94" s="471"/>
      <c r="O94" s="472"/>
      <c r="R94" s="706"/>
      <c r="S94" s="689"/>
      <c r="T94" s="689"/>
      <c r="U94" s="689"/>
      <c r="V94" s="689"/>
      <c r="W94" s="689"/>
      <c r="X94" s="689"/>
      <c r="Y94" s="689"/>
      <c r="Z94" s="689"/>
    </row>
    <row r="95" spans="2:26">
      <c r="B95" s="13"/>
      <c r="C95" s="13"/>
      <c r="D95" s="13"/>
      <c r="E95" s="13"/>
      <c r="F95" s="13"/>
      <c r="G95" s="13"/>
      <c r="H95" s="13"/>
      <c r="I95" s="13"/>
      <c r="J95" s="13"/>
      <c r="K95" s="13"/>
      <c r="N95" s="471"/>
      <c r="O95" s="472"/>
      <c r="R95" s="706"/>
      <c r="S95" s="689"/>
      <c r="T95" s="689"/>
      <c r="U95" s="689"/>
      <c r="V95" s="689"/>
      <c r="W95" s="689"/>
      <c r="X95" s="689"/>
      <c r="Y95" s="689"/>
      <c r="Z95" s="689"/>
    </row>
    <row r="96" spans="2:26">
      <c r="B96" s="13"/>
      <c r="C96" s="13"/>
      <c r="D96" s="13"/>
      <c r="E96" s="13"/>
      <c r="F96" s="13"/>
      <c r="G96" s="13"/>
      <c r="H96" s="13"/>
      <c r="I96" s="13"/>
      <c r="J96" s="13"/>
      <c r="K96" s="13"/>
      <c r="N96" s="471"/>
      <c r="O96" s="472"/>
      <c r="R96" s="706"/>
      <c r="S96" s="707"/>
      <c r="T96" s="689"/>
      <c r="U96" s="689"/>
      <c r="V96" s="689"/>
      <c r="W96" s="689"/>
      <c r="X96" s="689"/>
      <c r="Y96" s="689"/>
      <c r="Z96" s="689"/>
    </row>
    <row r="97" spans="2:26">
      <c r="B97" s="13"/>
      <c r="C97" s="13"/>
      <c r="D97" s="13"/>
      <c r="E97" s="13"/>
      <c r="F97" s="13"/>
      <c r="G97" s="13"/>
      <c r="H97" s="13"/>
      <c r="I97" s="13"/>
      <c r="J97" s="13"/>
      <c r="K97" s="13"/>
      <c r="N97" s="471"/>
      <c r="O97" s="472"/>
      <c r="P97" s="700"/>
      <c r="R97" s="706"/>
      <c r="S97" s="689"/>
      <c r="T97" s="689"/>
      <c r="U97" s="689"/>
      <c r="V97" s="689"/>
      <c r="W97" s="689"/>
      <c r="X97" s="689"/>
      <c r="Y97" s="689"/>
      <c r="Z97" s="689"/>
    </row>
    <row r="98" spans="2:26" ht="12.75" customHeight="1">
      <c r="B98" s="13"/>
      <c r="C98" s="13"/>
      <c r="D98" s="13"/>
      <c r="E98" s="13"/>
      <c r="F98" s="13"/>
      <c r="G98" s="13"/>
      <c r="H98" s="13"/>
      <c r="I98" s="13"/>
      <c r="J98" s="13"/>
      <c r="K98" s="13"/>
      <c r="N98" s="471"/>
      <c r="O98" s="472"/>
      <c r="P98" s="700"/>
      <c r="R98" s="706"/>
      <c r="S98" s="707"/>
      <c r="T98" s="689"/>
      <c r="U98" s="689"/>
      <c r="V98" s="707"/>
      <c r="W98" s="707"/>
      <c r="X98" s="707"/>
      <c r="Y98" s="689"/>
      <c r="Z98" s="689"/>
    </row>
    <row r="99" spans="2:26">
      <c r="B99" s="13"/>
      <c r="C99" s="13"/>
      <c r="D99" s="13"/>
      <c r="E99" s="13"/>
      <c r="F99" s="13"/>
      <c r="G99" s="13"/>
      <c r="H99" s="13"/>
      <c r="I99" s="13"/>
      <c r="J99" s="13"/>
      <c r="K99" s="13"/>
      <c r="N99" s="471"/>
      <c r="O99" s="472"/>
      <c r="P99" s="700"/>
      <c r="R99" s="706"/>
      <c r="S99" s="689"/>
      <c r="T99" s="689"/>
      <c r="U99" s="689"/>
      <c r="V99" s="707"/>
      <c r="W99" s="707"/>
      <c r="X99" s="689"/>
      <c r="Y99" s="689"/>
      <c r="Z99" s="689"/>
    </row>
    <row r="100" spans="2:26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N100" s="471"/>
      <c r="O100" s="472"/>
      <c r="P100" s="700"/>
      <c r="R100" s="700"/>
      <c r="V100" s="700"/>
      <c r="W100" s="700"/>
    </row>
    <row r="101" spans="2:26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N101" s="471"/>
      <c r="O101" s="472"/>
      <c r="P101" s="700"/>
      <c r="R101" s="700"/>
      <c r="V101" s="700"/>
      <c r="W101" s="700"/>
    </row>
    <row r="102" spans="2:26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N102" s="471"/>
      <c r="O102" s="472"/>
      <c r="P102" s="700"/>
      <c r="R102" s="700"/>
      <c r="V102" s="700"/>
      <c r="W102" s="700"/>
    </row>
    <row r="103" spans="2:26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N103" s="474"/>
      <c r="O103" s="472"/>
      <c r="P103" s="700"/>
      <c r="R103" s="700"/>
      <c r="V103" s="700"/>
      <c r="W103" s="700"/>
    </row>
    <row r="104" spans="2:26">
      <c r="B104" s="13"/>
      <c r="C104" s="13"/>
      <c r="D104" s="13"/>
      <c r="E104" s="13"/>
      <c r="F104" s="13"/>
      <c r="G104" s="13"/>
      <c r="H104" s="13"/>
      <c r="I104" s="10"/>
      <c r="J104" s="13"/>
      <c r="K104" s="13"/>
      <c r="N104" s="471"/>
      <c r="O104" s="700"/>
      <c r="P104" s="700"/>
      <c r="R104" s="700"/>
      <c r="V104" s="700"/>
      <c r="W104" s="700"/>
    </row>
    <row r="105" spans="2:26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N105" s="471"/>
      <c r="O105" s="700"/>
      <c r="P105" s="700"/>
    </row>
    <row r="106" spans="2:26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N106" s="471"/>
      <c r="O106" s="700"/>
      <c r="P106" s="700"/>
    </row>
    <row r="107" spans="2:26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N107" s="471"/>
      <c r="O107" s="700"/>
      <c r="P107" s="700"/>
    </row>
    <row r="108" spans="2:26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N108" s="471"/>
      <c r="O108" s="700"/>
      <c r="P108" s="700"/>
    </row>
    <row r="109" spans="2:26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N109" s="471" t="s">
        <v>12</v>
      </c>
      <c r="O109" s="475">
        <v>10784.881801589823</v>
      </c>
      <c r="P109" s="700"/>
      <c r="R109" s="882"/>
    </row>
    <row r="110" spans="2:26" ht="12.75" customHeight="1">
      <c r="B110" s="13"/>
      <c r="C110" s="13"/>
      <c r="D110" s="13"/>
      <c r="E110" s="13"/>
      <c r="F110" s="13"/>
      <c r="G110" s="13"/>
      <c r="H110" s="13"/>
      <c r="I110" s="10"/>
      <c r="J110" s="13"/>
      <c r="K110" s="13"/>
      <c r="N110" s="471" t="s">
        <v>17</v>
      </c>
      <c r="O110" s="475">
        <v>1139.6553323699964</v>
      </c>
      <c r="P110" s="700"/>
      <c r="R110" s="882"/>
    </row>
    <row r="111" spans="2:26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N111" s="471" t="s">
        <v>39</v>
      </c>
      <c r="O111" s="475">
        <v>1065.3207803000016</v>
      </c>
      <c r="P111" s="700"/>
      <c r="R111" s="882"/>
    </row>
    <row r="112" spans="2:26">
      <c r="B112" s="13"/>
      <c r="C112" s="13"/>
      <c r="D112" s="13"/>
      <c r="E112" s="13"/>
      <c r="F112" s="13"/>
      <c r="G112" s="13"/>
      <c r="H112" s="13"/>
      <c r="I112" s="10"/>
      <c r="J112" s="13"/>
      <c r="K112" s="13"/>
      <c r="N112" s="471" t="s">
        <v>10</v>
      </c>
      <c r="O112" s="475">
        <v>1054.364043279998</v>
      </c>
      <c r="P112" s="700"/>
      <c r="R112" s="882"/>
    </row>
    <row r="113" spans="2:18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N113" s="471" t="s">
        <v>2</v>
      </c>
      <c r="O113" s="475">
        <v>970.54450780000684</v>
      </c>
      <c r="P113" s="700"/>
      <c r="R113" s="882"/>
    </row>
    <row r="114" spans="2:18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N114" s="471" t="s">
        <v>8</v>
      </c>
      <c r="O114" s="475">
        <v>826.55015379999793</v>
      </c>
      <c r="P114" s="700"/>
      <c r="R114" s="882"/>
    </row>
    <row r="115" spans="2:18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N115" s="471" t="s">
        <v>11</v>
      </c>
      <c r="O115" s="475">
        <v>763.62776699999881</v>
      </c>
      <c r="P115" s="700"/>
      <c r="R115" s="882"/>
    </row>
    <row r="116" spans="2:18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N116" s="471" t="s">
        <v>48</v>
      </c>
      <c r="O116" s="475">
        <f>+O117-SUM(O109:O115)</f>
        <v>4288.4166584102859</v>
      </c>
      <c r="P116" s="700"/>
      <c r="R116" s="882"/>
    </row>
    <row r="117" spans="2:18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N117" s="471"/>
      <c r="O117" s="476">
        <f>+H57</f>
        <v>20893.361044550111</v>
      </c>
      <c r="P117" s="700"/>
    </row>
    <row r="118" spans="2:18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N118" s="471"/>
      <c r="O118" s="700"/>
      <c r="P118" s="700"/>
    </row>
    <row r="119" spans="2:18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N119" s="471"/>
      <c r="O119" s="700"/>
      <c r="P119" s="700"/>
    </row>
    <row r="120" spans="2:18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N120" s="471"/>
      <c r="O120" s="700"/>
      <c r="P120" s="700"/>
    </row>
    <row r="121" spans="2:18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N121" s="471"/>
      <c r="O121" s="700"/>
      <c r="P121" s="700"/>
    </row>
    <row r="122" spans="2:18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N122" s="471"/>
      <c r="O122" s="700"/>
      <c r="P122" s="700"/>
    </row>
    <row r="123" spans="2:18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N123" s="471"/>
      <c r="O123" s="700"/>
      <c r="P123" s="700"/>
    </row>
    <row r="124" spans="2:18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N124" s="471"/>
      <c r="O124" s="700"/>
      <c r="P124" s="700"/>
    </row>
    <row r="125" spans="2:18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N125" s="471"/>
      <c r="O125" s="700"/>
      <c r="P125" s="700"/>
    </row>
    <row r="126" spans="2:18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N126" s="471"/>
      <c r="O126" s="700"/>
      <c r="P126" s="700"/>
    </row>
    <row r="127" spans="2:18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N127" s="471"/>
      <c r="O127" s="700"/>
      <c r="P127" s="700"/>
    </row>
    <row r="128" spans="2:18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N128" s="471"/>
      <c r="O128" s="700"/>
      <c r="P128" s="700"/>
    </row>
    <row r="129" spans="2:16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N129" s="471"/>
      <c r="O129" s="700"/>
      <c r="P129" s="700"/>
    </row>
    <row r="130" spans="2:16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N130" s="471"/>
      <c r="O130" s="700"/>
      <c r="P130" s="700"/>
    </row>
    <row r="131" spans="2:16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N131" s="471"/>
      <c r="O131" s="700"/>
      <c r="P131" s="700"/>
    </row>
    <row r="132" spans="2:16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N132" s="471"/>
      <c r="O132" s="700"/>
      <c r="P132" s="700"/>
    </row>
    <row r="133" spans="2:16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N133" s="471"/>
      <c r="O133" s="700"/>
      <c r="P133" s="700"/>
    </row>
    <row r="134" spans="2:16" ht="12.75" customHeight="1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N134" s="471"/>
      <c r="O134" s="700"/>
      <c r="P134" s="700"/>
    </row>
    <row r="135" spans="2:16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N135" s="471"/>
      <c r="O135" s="700"/>
      <c r="P135" s="700"/>
    </row>
    <row r="136" spans="2:16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N136" s="471"/>
      <c r="O136" s="700"/>
      <c r="P136" s="700"/>
    </row>
    <row r="137" spans="2:16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N137" s="471"/>
      <c r="O137" s="700"/>
      <c r="P137" s="700"/>
    </row>
    <row r="138" spans="2:16"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2:16"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2:16"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2:16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N141" s="711"/>
    </row>
    <row r="142" spans="2:16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N142" s="471"/>
      <c r="O142" s="700"/>
      <c r="P142" s="700"/>
    </row>
    <row r="143" spans="2:16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N143" s="471"/>
      <c r="O143" s="700"/>
      <c r="P143" s="700"/>
    </row>
    <row r="144" spans="2:16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N144" s="471"/>
      <c r="O144" s="700"/>
      <c r="P144" s="700"/>
    </row>
    <row r="145" spans="2:17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N145" s="471"/>
      <c r="O145" s="700"/>
      <c r="P145" s="700"/>
    </row>
    <row r="146" spans="2:17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N146" s="471"/>
      <c r="O146" s="700"/>
      <c r="P146" s="700"/>
    </row>
    <row r="147" spans="2:17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N147" s="471"/>
      <c r="O147" s="477" t="s">
        <v>2044</v>
      </c>
      <c r="P147" s="700" t="s">
        <v>2045</v>
      </c>
    </row>
    <row r="148" spans="2:17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N148" s="471" t="s">
        <v>12</v>
      </c>
      <c r="O148" s="478">
        <v>6801.9743493000014</v>
      </c>
      <c r="P148" s="478">
        <v>9584.8016888901275</v>
      </c>
    </row>
    <row r="149" spans="2:17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N149" s="471" t="s">
        <v>2</v>
      </c>
      <c r="O149" s="478">
        <v>3836.8861652999967</v>
      </c>
      <c r="P149" s="478">
        <v>831.13358330000165</v>
      </c>
    </row>
    <row r="150" spans="2:17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N150" s="471" t="s">
        <v>8</v>
      </c>
      <c r="O150" s="479">
        <v>1968.7809909999987</v>
      </c>
      <c r="P150" s="479">
        <v>650.31382439999868</v>
      </c>
    </row>
    <row r="151" spans="2:17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N151" s="471" t="s">
        <v>15</v>
      </c>
      <c r="O151" s="478">
        <v>2292.3888892</v>
      </c>
      <c r="P151" s="478">
        <v>104.61933760999948</v>
      </c>
    </row>
    <row r="152" spans="2:17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N152" s="471" t="s">
        <v>5</v>
      </c>
      <c r="O152" s="478">
        <v>1841.5864360999988</v>
      </c>
      <c r="P152" s="478">
        <v>408.64587914999674</v>
      </c>
    </row>
    <row r="153" spans="2:17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N153" s="471" t="s">
        <v>1</v>
      </c>
      <c r="O153" s="478">
        <v>1536.2259757999998</v>
      </c>
      <c r="P153" s="478">
        <v>422.43715964999888</v>
      </c>
    </row>
    <row r="154" spans="2:17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N154" s="471" t="s">
        <v>39</v>
      </c>
      <c r="O154" s="475">
        <v>1091.450986000001</v>
      </c>
      <c r="P154" s="475">
        <v>710.25514569999905</v>
      </c>
    </row>
    <row r="155" spans="2:17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N155" s="471" t="s">
        <v>48</v>
      </c>
      <c r="O155" s="472">
        <f>O156-SUM(O148:O154)</f>
        <v>6487.9447078000085</v>
      </c>
      <c r="P155" s="472">
        <f>P156-SUM(P148:P154)</f>
        <v>5181.6242489499928</v>
      </c>
    </row>
    <row r="156" spans="2:17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N156" s="471"/>
      <c r="O156" s="473">
        <f>I57</f>
        <v>25857.238500500003</v>
      </c>
      <c r="P156" s="473">
        <f>J57</f>
        <v>17893.830867650115</v>
      </c>
      <c r="Q156" s="473">
        <f>SUM(O156:P156)</f>
        <v>43751.069368150114</v>
      </c>
    </row>
    <row r="157" spans="2:17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N157" s="471"/>
      <c r="O157" s="700"/>
      <c r="P157" s="700"/>
    </row>
    <row r="158" spans="2:17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N158" s="471"/>
      <c r="O158" s="700"/>
      <c r="P158" s="700"/>
    </row>
    <row r="159" spans="2:17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N159" s="471"/>
      <c r="O159" s="700"/>
      <c r="P159" s="700"/>
    </row>
    <row r="160" spans="2:17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N160" s="471"/>
      <c r="O160" s="700"/>
      <c r="P160" s="700"/>
    </row>
    <row r="161" spans="2:21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N161" s="471"/>
      <c r="O161" s="700"/>
      <c r="P161" s="700"/>
    </row>
    <row r="162" spans="2:21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N162" s="471"/>
      <c r="O162" s="700"/>
      <c r="P162" s="700"/>
    </row>
    <row r="163" spans="2:21"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2:21"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2:21"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2:21"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2:21"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2:21"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2:21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N169" s="471"/>
    </row>
    <row r="170" spans="2:21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N170" s="471"/>
    </row>
    <row r="171" spans="2:21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N171" s="471"/>
    </row>
    <row r="172" spans="2:21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N172" s="709"/>
    </row>
    <row r="173" spans="2:21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N173" s="709"/>
      <c r="T173" s="882"/>
      <c r="U173" s="882"/>
    </row>
    <row r="174" spans="2:21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N174" s="709"/>
    </row>
    <row r="175" spans="2:21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N175" s="709"/>
    </row>
    <row r="176" spans="2:21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N176" s="709"/>
    </row>
    <row r="177" spans="14:14">
      <c r="N177" s="709"/>
    </row>
    <row r="178" spans="14:14">
      <c r="N178" s="709"/>
    </row>
    <row r="179" spans="14:14">
      <c r="N179" s="709"/>
    </row>
    <row r="180" spans="14:14">
      <c r="N180" s="709"/>
    </row>
    <row r="181" spans="14:14">
      <c r="N181" s="709"/>
    </row>
    <row r="182" spans="14:14">
      <c r="N182" s="709"/>
    </row>
    <row r="183" spans="14:14">
      <c r="N183" s="709"/>
    </row>
    <row r="184" spans="14:14">
      <c r="N184" s="709"/>
    </row>
    <row r="185" spans="14:14">
      <c r="N185" s="709"/>
    </row>
    <row r="186" spans="14:14">
      <c r="N186" s="709"/>
    </row>
    <row r="187" spans="14:14">
      <c r="N187" s="709"/>
    </row>
    <row r="188" spans="14:14">
      <c r="N188" s="709"/>
    </row>
    <row r="189" spans="14:14">
      <c r="N189" s="709"/>
    </row>
    <row r="190" spans="14:14">
      <c r="N190" s="709"/>
    </row>
    <row r="191" spans="14:14">
      <c r="N191" s="709"/>
    </row>
    <row r="192" spans="14:14">
      <c r="N192" s="709"/>
    </row>
    <row r="193" spans="14:14">
      <c r="N193" s="709"/>
    </row>
    <row r="194" spans="14:14">
      <c r="N194" s="709"/>
    </row>
    <row r="195" spans="14:14">
      <c r="N195" s="709"/>
    </row>
    <row r="196" spans="14:14">
      <c r="N196" s="709"/>
    </row>
    <row r="197" spans="14:14">
      <c r="N197" s="709"/>
    </row>
  </sheetData>
  <sortState ref="S148:V172">
    <sortCondition descending="1" ref="V148:V172"/>
  </sortState>
  <mergeCells count="24">
    <mergeCell ref="D5:D6"/>
    <mergeCell ref="F4:H4"/>
    <mergeCell ref="E5:E6"/>
    <mergeCell ref="O1:W1"/>
    <mergeCell ref="P3:W3"/>
    <mergeCell ref="P4:W4"/>
    <mergeCell ref="P6:R6"/>
    <mergeCell ref="S6:T6"/>
    <mergeCell ref="B4:B6"/>
    <mergeCell ref="U6:W6"/>
    <mergeCell ref="O3:O8"/>
    <mergeCell ref="P5:W5"/>
    <mergeCell ref="P7:R7"/>
    <mergeCell ref="S7:T7"/>
    <mergeCell ref="G5:G6"/>
    <mergeCell ref="H5:H6"/>
    <mergeCell ref="I5:I6"/>
    <mergeCell ref="J5:J6"/>
    <mergeCell ref="C4:E4"/>
    <mergeCell ref="K4:K6"/>
    <mergeCell ref="I4:J4"/>
    <mergeCell ref="F5:F6"/>
    <mergeCell ref="U7:W7"/>
    <mergeCell ref="C5:C6"/>
  </mergeCells>
  <pageMargins left="0.78740157480314965" right="0.78740157480314965" top="0.78740157480314965" bottom="0.59055118110236227" header="0.35433070866141736" footer="0.31496062992125984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21</vt:i4>
      </vt:variant>
    </vt:vector>
  </HeadingPairs>
  <TitlesOfParts>
    <vt:vector size="41" baseType="lpstr">
      <vt:lpstr>2.1</vt:lpstr>
      <vt:lpstr>2.2</vt:lpstr>
      <vt:lpstr>grafPI</vt:lpstr>
      <vt:lpstr>2.3</vt:lpstr>
      <vt:lpstr>grafPE</vt:lpstr>
      <vt:lpstr>2.4</vt:lpstr>
      <vt:lpstr>grafPR</vt:lpstr>
      <vt:lpstr>2.5</vt:lpstr>
      <vt:lpstr>2.6</vt:lpstr>
      <vt:lpstr>2.7.</vt:lpstr>
      <vt:lpstr>2.8.</vt:lpstr>
      <vt:lpstr>2.9.1</vt:lpstr>
      <vt:lpstr>2.9.2</vt:lpstr>
      <vt:lpstr>2.10.1</vt:lpstr>
      <vt:lpstr>2.10.2</vt:lpstr>
      <vt:lpstr>2.11.1</vt:lpstr>
      <vt:lpstr>2.11.2</vt:lpstr>
      <vt:lpstr>2.12.1</vt:lpstr>
      <vt:lpstr>2.12.2</vt:lpstr>
      <vt:lpstr>2.13</vt:lpstr>
      <vt:lpstr>'2.1'!Área_de_impresión</vt:lpstr>
      <vt:lpstr>'2.10.1'!Área_de_impresión</vt:lpstr>
      <vt:lpstr>'2.10.2'!Área_de_impresión</vt:lpstr>
      <vt:lpstr>'2.11.1'!Área_de_impresión</vt:lpstr>
      <vt:lpstr>'2.11.2'!Área_de_impresión</vt:lpstr>
      <vt:lpstr>'2.12.1'!Área_de_impresión</vt:lpstr>
      <vt:lpstr>'2.12.2'!Área_de_impresión</vt:lpstr>
      <vt:lpstr>'2.13'!Área_de_impresión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'2.7.'!Área_de_impresión</vt:lpstr>
      <vt:lpstr>'2.8.'!Área_de_impresión</vt:lpstr>
      <vt:lpstr>'2.9.1'!Área_de_impresión</vt:lpstr>
      <vt:lpstr>'2.9.2'!Área_de_impresión</vt:lpstr>
      <vt:lpstr>grafPE!Área_de_impresión</vt:lpstr>
      <vt:lpstr>grafPI!Área_de_impresión</vt:lpstr>
      <vt:lpstr>grafPR!Área_de_impresión</vt:lpstr>
      <vt:lpstr>'2.13'!Títulos_a_imprimir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</dc:creator>
  <cp:lastModifiedBy>Neyra Vilca, Anival Wenceslao</cp:lastModifiedBy>
  <cp:lastPrinted>2022-01-24T05:54:48Z</cp:lastPrinted>
  <dcterms:created xsi:type="dcterms:W3CDTF">2003-06-10T19:55:06Z</dcterms:created>
  <dcterms:modified xsi:type="dcterms:W3CDTF">2022-01-24T05:55:55Z</dcterms:modified>
</cp:coreProperties>
</file>